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<sst xmlns="http://schemas.openxmlformats.org/spreadsheetml/2006/main" count="2893" uniqueCount="1281">
  <si>
    <t xml:space="preserve">URL</t>
  </si>
  <si>
    <t xml:space="preserve">Lot No.</t>
  </si>
  <si>
    <t xml:space="preserve">Manufacturer</t>
  </si>
  <si>
    <t xml:space="preserve">Model</t>
  </si>
  <si>
    <t xml:space="preserve">Description</t>
  </si>
  <si>
    <t xml:space="preserve">Qty</t>
  </si>
  <si>
    <t xml:space="preserve">Version</t>
  </si>
  <si>
    <t xml:space="preserve">Condition</t>
  </si>
  <si>
    <t xml:space="preserve">Vintage</t>
  </si>
  <si>
    <t xml:space="preserve">Comments</t>
  </si>
  <si>
    <t xml:space="preserve">Location</t>
  </si>
  <si>
    <t xml:space="preserve">Minimum Bid</t>
  </si>
  <si>
    <t xml:space="preserve">54226</t>
  </si>
  <si>
    <t xml:space="preserve">Accretech TSK</t>
  </si>
  <si>
    <t xml:space="preserve">MHF300L</t>
  </si>
  <si>
    <t xml:space="preserve">Test head manipulators</t>
  </si>
  <si>
    <t xml:space="preserve">7</t>
  </si>
  <si>
    <t xml:space="preserve">200  mm</t>
  </si>
  <si>
    <t xml:space="preserve">good</t>
  </si>
  <si>
    <t xml:space="preserve">-WAREHOUSED AT SDI-FABSURPLUS WAREHOUSE IN AVEZZANO, ITALY.
-qty 7 available
-in very good operational condition
-were used with test heads for Teradyne J994 test systems
220V 50/60 HZ 1.5 KVA
-Location: Avezzano (AQ) 67051 Italy</t>
  </si>
  <si>
    <t xml:space="preserve">Avezzano, Italy</t>
  </si>
  <si>
    <t xml:space="preserve">5,000 USD</t>
  </si>
  <si>
    <t xml:space="preserve">95398</t>
  </si>
  <si>
    <t xml:space="preserve">1</t>
  </si>
  <si>
    <t xml:space="preserve">95399</t>
  </si>
  <si>
    <t xml:space="preserve">95400</t>
  </si>
  <si>
    <t xml:space="preserve">95401</t>
  </si>
  <si>
    <t xml:space="preserve">95402</t>
  </si>
  <si>
    <t xml:space="preserve">95403</t>
  </si>
  <si>
    <t xml:space="preserve">98706</t>
  </si>
  <si>
    <t xml:space="preserve">Adixen Alcatel</t>
  </si>
  <si>
    <t xml:space="preserve">ADS 602H</t>
  </si>
  <si>
    <t xml:space="preserve">Dry Vacuum pump combo</t>
  </si>
  <si>
    <t xml:space="preserve">Pump</t>
  </si>
  <si>
    <t xml:space="preserve">Dimensions (WxHxD): 57x95x53
Used condition. (Has been used with POCl3.).
Not currently refurbished.
Can be provided cleaned and refurbished at extra cost.
Ships from Avezzano (AQ) 67051 Italy.</t>
  </si>
  <si>
    <t xml:space="preserve">1,000 USD</t>
  </si>
  <si>
    <t xml:space="preserve">87652</t>
  </si>
  <si>
    <t xml:space="preserve">Advantest</t>
  </si>
  <si>
    <t xml:space="preserve">T5371</t>
  </si>
  <si>
    <t xml:space="preserve">Test system (With a single test head  )</t>
  </si>
  <si>
    <t xml:space="preserve">Test</t>
  </si>
  <si>
    <t xml:space="preserve">excellent</t>
  </si>
  <si>
    <t xml:space="preserve">The ADVANTEST T5371 is a general-purpose and high-performance memory test 
system. This test system is engineered to meet various requirements for 
designing and characterizing the new generation of VLSI memories.
This test system can be used to test and characterize general-purpose 
memories such as DRAM, SRAM, EPROM and mask ROM, and flash memories.
T5371 contains the flash memory simultaneous measurement function as an 
optional function.
-Can be used for testing DRAM , SRAM or Flash memory
-Testing of defective blocks on a block-by-block basis
-Independant control of the mask feature on every DUT
Target Devices 	DRAMs, SDRAMs, CDRAMs, SRAMs, flash memories, Direct 
RDRAMs, EPROMs, Masked ROMs, etc
Test Speed 	70 MHz
Overall Timing Accuracy 	+/-800 ps
Simultaneous Testing 	Up to 128 devices (x8 or x9 bits)
Test Heads 	Up to two stations
HV driver comes standard
Timing Generation 	27 timing edges/pin
(and/or) 16 timing sets/pin
DC Test Units 	Up to 32 units/station
Programmable Power Supply 	Up to 128 units/station
Options 	MRA4 (Memory Repair Analyzer)
or AFM
-The equipment is currently installed and in  operational condition
-The configuration of the equipment is shown in the attached screen shot.
-The system is in "Half" populated configuration (One test head only)
-The test head is fully populated as shown, but there are 3 defective 
boards in one side, hence one half of it has currently been switched off.</t>
  </si>
  <si>
    <t xml:space="preserve">30,000 USD</t>
  </si>
  <si>
    <t xml:space="preserve">89909</t>
  </si>
  <si>
    <t xml:space="preserve">Hifix for PQFP80 (14 x 20)</t>
  </si>
  <si>
    <t xml:space="preserve">Hi-fix for Advantest T5371 package type PQFP80 (14 x 20)</t>
  </si>
  <si>
    <t xml:space="preserve">Spares</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</si>
  <si>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</si>
  <si>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Italy</t>
  </si>
  <si>
    <t xml:space="preserve">1,000 EUR</t>
  </si>
  <si>
    <t xml:space="preserve">99379</t>
  </si>
  <si>
    <t xml:space="preserve">ADVANTEST </t>
  </si>
  <si>
    <t xml:space="preserve">T5375 </t>
  </si>
  <si>
    <t xml:space="preserve">High-Speed Flash Memory tester</t>
  </si>
  <si>
    <t xml:space="preserve">TEST</t>
  </si>
  <si>
    <t xml:space="preserve">TRUNCATED: -DE-INSTALLED AND WAREHOUSED. WAS WORKING BEFORE REMOVAL. SOLD "AS IS" 
CONDITIONS, EX-WAREHOUSE, ITALY.
-see attached photos for details
-Configuration:-
DIAG G:-
Configuration T5375
=
/DIAG/G
SYSTEM CONFIGURATION GENERATE
CONFIGURATION OF TEST HEAD
  PIN CONFIGURATION   1. 512DR+ 320I/O(QUARTER)
                      2.1024DR+ 640I/O(HALF)
                      3.1536DR+ 640I/O(FULL)
                      4.2048DR+ 640I/O(FULL)
                      5.1536DR+1280I/O(FULL)
                      6.2048DR+1280I/O(FULL)   [1-6] ...&gt; 1
  NUMBER OF TEST HEAD  [1,2] ...........................&gt; 1
CONFIGURATION OF TEST HEAD 1
  PE BOARD         0.NOT EXIST
                   1.    EXIST
                         DR PIN    1A1  1A5 17A1 25A1
                   CHILD A,B ....&gt;  1    1    1    1    
                   CHILD C,D ....&gt;  0    0    0    0    
                   CHILD E,F ....&gt;  0    0    0    0    
                   CHILD G,H ....&gt;  0    0    0    0    
                         IO PIN   33A1 97A1 33A5 97A5
                   CHILD A,B ....&gt;  1    1    1    1    
                   CHILD C,D ....&gt;  0    0    0    0    
                   CHILD E,F ....&gt;  0    0    0    0    
                   CHILD G,H ....&gt;  0    0    0    0    
CONFIGURATION OF DPU
  TEST HEAD 1     DC    CONFIGURATION [1-64] ...........&gt; 1-8,17-24
                  PPS   CONFIGURATION [1-256] ..........&gt; 
1-32,65-107,119-160,225-235
  AC FREQUENCY (Hz)     [50,60] ........................&gt; 50
CONFIGURATION OF FTU
  FLASH OPTION         [Y,N] ...........................&gt; YES
CONFIGURATION OF FM
  NUMBER OF FMRA BOARD [0-16] ..........................&gt;  2
  SIZE OF FMRA BOARD   [0:0G,1:1.44G,2:2.88G] ..........&gt; 1
  TYPE OF CFM          [1:TYPE-1,2:TYPE-2] .............&gt; 1
  PM(PATTERN MEMORY) BOARD EXIST [Y,N] .................&gt; YES
  SIZE OF PM BOARD     [1:1G,2:2G,3:4G,4:9G] ...........&gt; 1
CONFIGURATION OF MRA
  MRA4 EXIST [Y,N] .....................................&gt; NO
END SAVE
=
=
/LOG OFF
Data log print out:
=
/PPRO T5375
*******************************************************************************
**        T5375 SYSTEM DIAGNOSTICS    REV:6.06A(SYS TEST) 1.04B(DIAG)       
 **
**        SYSTEM ID.                                                    **
**        TH          512DR+ 320IO                                          
 **
**        START AT   2020/04/29 16:14:57                                    
 **
**                                                                          
 **
**                   TEST MODE : PASS PRINT                                 
 **
**                   SPEC      : 100.0%                                     
 **
*******************************************************************************
TEST 5001 TH   ( 10) CONTROL WORD CHECK                               
***PASS 
TEST 5002 TH   ( 10) MCW CHECK                                        
***PASS 
TEST 5003 TH   ( 10) PERFORMANCE BOARD READ CHECK                     
***PASS 
TEST 5004 TH   ( 11) PPS CONNECTION PRECHECK                          
***PASS 
TEST 5005 TH   ( 11) VS / VS MASK CHECK                               
***PASS 
TEST 5006 TH   ( 11) PCON / PCON MASK CHECK                           
***PASS 
TEST 5007 TH   ( 11) LCON CHECK                                       
***PASS 
TEST 5008 TH   ( 12) HGND CONNECTION CHECK                            
***PASS 
TEST 5009 TH   ( 12) SIGNAL PIN CONNECTION CHECK                      
***PASS 
TEST 5010 TH   ( 12) LOAD PIN CONNECTION CHECK                        
***PASS 
TEST 5011 TH   ( 13) OUTPUT RELAY CHECK                               
***PASS 
TEST 5012 TH   ( 13) HV OUT RELAY &amp; OUTPUT CHECK                      
***PASS 
TEST 5013 TH   ( 13) HV CONT RELAY CHECK                              
***PASS 
TEST 5014 TH   ( 13) DC FORCE/SENSE LINE CHECK                        
***PASS 
TEST 5015 TH   ( 16) DC LEAK CHECK                                    
***PASS 
TEST 0101 DPU  (  1) CBOX I/F 2'ND GPIB SELF    CHECK                 
***PASS 
TEST 0102 DPU  (  2) CBOX I/F 2'ND GPIB REMOTE  CHECK                 
***PASS 
TEST 0103 DPU  (  3) CBOX I/F 2'ND GPIB CLEAR   CHECK                 
***PASS 
TEST 0111 DPU  (  5) IF  LOGIC    W/R       CHECK                     
***PASS 
TEST 0141 DPU  ( 49) DC  LOGIC    W/R       CHECK                     
***PASS 
TEST 0151 DPU  ( 65) PPS LOGIC    W/R       CHECK                     
***PASS 
TEST 0231 DPU  (177) IFA R-LOAD             CHECK                     
***PASS 
TEST 0232 DPU  (179) IFA ADC          CAL &amp; CHECK                     
***PASS 
TEST 0233 DPU  (180) IFA COMPARATOR   CAL &amp; CHECK                     
***PASS 
TEST 0244 DPU  (181) DC VS    CALIBRATION &amp; CHECK                     
***PASS 
TEST 0245 DPU  (182) DC I-CLP CALIBRATION &amp; CHECK                     
***PASS 
TEST 0246 DPU  (183) DC IM    CALIBRATION &amp; CHECK                     
***PASS 
TEST 0247 DPU  (184) DC IS    CALIBRATION &amp; CHECK                     
***PASS 
TEST 0248 DPU  (185) DC VM    CALIBRATION &amp; CHECK                     
***PASS 
TEST 0249 DPU  (186) DC V-CLP CALIBRATION &amp; CHECK                     
***PASS 
TEST 0251 DPU  (187) PS R-LOAD              CHECK                     
***PASS 
TEST 0258 DPU  (187) PS ADC   CALIBRATION &amp; CHECK                     
***PASS 
TEST 0252 DPU  (188) PS VS    CALIBRATION &amp; CHECK                     
***PASS 
TEST 0253 DPU  (189) PS +IM   CALIBRATION &amp; CHECK                     
***PASS 
TEST 0254 DPU  (190) PS -IM   CALIBRATION &amp; CHECK                     
***PASS 
TEST 0255 DPU  (191) PS CLAMP CALIBRATION &amp; CHECK                     
***PASS 
TEST 0259 DPU  (192) PS VM    CALIBRATION &amp; CHECK                     
***PASS 
TEST 0411 DPU  (209) DC VSIM  VS      ACCURACY          CHECK         
***PASS 
TEST 0412 DPU  (210) DC VSIM  I-CLAMP ACCURACY          CHECK         
***PASS 
TEST 0413 DPU  (211) DC VSIM  IM      ACCURACY          CHECK         
***PASS 
TEST 0414 DPU  (212) DC ISVM  IS      ACCURACY          CHECK         
***PASS 
TEST 0415 DPU  (213) DC ISVM  V-CLAMP ACCURACY          CHECK         
***PASS 
TEST 0416 DPU  (214) DC ISVM  VM      ACCURACY          CHECK         
***PASS 
TEST 0419 DPU  (217) DC D/A       LINEARITY             CHECK         
***PASS 
TEST 0422 DPU  (218) DC VSIM  IM SETTLING (NO-LOAD)     CHECK         
***PASS 
TEST 0423 DPU  (221) DC CLAMP/GUARD ALARM               CHECK         
***PASS 
TEST 0511 DPU  (225) PS VSIM  VS      ACCURACY          CHECK         
***PASS 
TEST 0512 DPU  (226) PS VSIM  +IM     ACCURACY          CHECK         
***PASS 
TEST 0513 DPU  (226) PS VSIM  -IM     ACCURACY          CHECK         
***PASS 
TEST 0514 DPU  (228) PS VSIM  CLAMP   ACCURACY          CHECK         
***PASS 
TEST 0516 DPU  (230) PS VSVM  VM      ACCURACY          CHECK         
***PASS 
TEST 0517 DPU  (231) PS STANDBY                         CHECK         
***PASS 
TEST 0518 DPU  (232) PS GUARD ALARM                     CHECK         
***PASS 
TEST 0519 DPU  (233) PS CLAMP ALARM                     CHECK         
***PASS 
TEST 0520 DPU  (234) PS KELVIN ALARM                    CHECK         
***PASS 
TEST 0523 DPU  (235) PS VSIM  IM SETTLING (LOAD)        CHECK         
***PASS 
TEST 0524 DPU  (236) PS VSIM  IM FILTER                 CHECK         
***PASS 
TEST 2010 ALPG (  1) OBM R/W CHECK                                    
***PASS
TEST 2011 ALPG (  1) REGISTER R/W CHECK                               
***PASS
TEST 2012 ALPG (  1) OBM,OBM-AP,WCS,XSCRAM R/W CHECK                  
***PASS
TEST 2013 ALPG (  1) IDXR1-8/IDXW1-8 REG. R/W CHECK                   
***PASS
TEST 2014 ALPG (  1) IDX LR1-16 REG. R/W CHECK                        
***PASS
TEST 2015 ALPG (  1) TIMER DATA &amp; MODE REG. R/W CHECK 1 (TMSEL1-3)    
***PASS
TEST 2016 ALPG (  1) TIMER DATA &amp; MODE REG. R/W CHECK 2 (TMSEL0)      
***PASS
TEST 2017 ALPG (  1) BURST WORD COUNTER CHECK                         
***PASS
TEST 2018 ALPG (  1) TBRST (TESTER BUS RESET) CHECK                   
***PASS
TEST 2019 ALPG (  1) PG RESET (CONTROL REG.) CHECK                    
***PASS
TEST 2020 ALPG (  2) WCS0-1 R/W CHECK 1 (MARCHING)                    
***PASS
TEST 2021 ALPG (  2) WCS2-8 R/W CHECK 1 (MARCHING)                    
***PASS
TEST 2022 ALPG (  2) X PRE-SCRAM R/W CHECK 1 (MARCHING)               
***PASS
TEST 2023 ALPG (  2) Y PRE-SCRAM R/W CHECK 1 (MARCHING)               
***PASS
TEST 2024 ALPG (  2) XSCRAM R/W CHECK 1 (MARCHING)                    
***PASS
TEST 2025 ALPG (  2) YSCRAM R/W CHECK 1 (MARCHING)                    
***PASS
TEST 2026 ALPG (  2) ARIRAM R/W CHECK 1 (MARCHING)                    
***PASS
TEST 2027 ALPG (  2) ALPG MEMORY SELECT CHECK                         
***PASS
TEST 2028 ALPG (  2) ALPG MEMORY BURST WRITE CHECK 1                  
***PASS
TEST 2029 ALPG (  2) ALPG MEMORY BURST WRITE CHECK 2                  
***PASS
TEST 2030 ALPG (  3) WCS0-1 R/W CHECK 2 (DATA BIT)                    
***PASS
TEST 2031 ALPG (  3) WCS2-8 R/W CHECK 2 (DATA BIT)                    
***PASS
TEST 2032 ALPG (  3) X PRE-SCRAM R/W CHECK 2 (DATA BIT)               
***PASS
TEST 2033 ALPG (  3) Y PRE-SCRAM R/W CHECK 2 (DATA BIT)               
***PASS
TEST 2034 ALPG (  3) XSCRAM R/W CHECK 2 (DATA BIT)                    
***PASS
TEST 2035 ALPG (  3) YSCRAM R/W CHECK 2 (DATA BIT)                    
***PASS
TEST 2036 ALPG (  3) ARIRAM R/W CHECK 2 (DATA BIT)                    
***PASS
TEST 2037 ALPG (  3) INSTRUCTION ERROR CHECK                          
***PASS
TEST 2040 ALPG (  4) UNIVERSAL COUNTER CLEAR CHECK                    
***PASS
TEST 2041 ALPG (  4) UNIVERSAL COUNTER REAL-TIME CHECK                
***PASS
TEST 2042 ALPG (  4) STA(START PC) REG. BIT CHECK                     
***PASS
TEST 2043 ALPG (  4) PG STOP CHECK                                    
***PASS
TEST 2044 ALPG (  4) PG RESET CHECK                                   
***PASS
TEST 2050 ALPG (  5) NOP INSTRUCTION CHECK                            
***PASS
TEST 2051 ALPG (  5) JMP INSTRUCTION CHECK                            
***PASS
TEST 2052 ALPG (  5) STPS INSTRUCTION CHECK                           
***PASS
TEST 2053 ALPG (  5) STFL INSTRUCTION CHECK                           
***PASS
TEST 2054 ALPG (  5) PC &amp; TEST LINE CHECK                             
***PASS
TEST 2055 ALPG (  5) PC SELECT CHECK 1 (NOP/JMP)                      
***PASS
TEST 2056 ALPG (  5) PC SELECT CHECK 2 (NOP/RTN)                      
***PASS
TEST 2057 ALPG (  5) PC SELECT CHECK 3 (JMP/RTN)                      
***PASS
TEST 2060 ALPG (  6) JSR/RTN INSTRUCTION CHECK                        
***PASS
TEST 2061 ALPG (  6) SUBROUTINE STACK BIT CHECK                       
***PASS
TEST 2062 ALPG (  6) STACK ERROR CHECK 1 (STACK OVER/UNDER)           
***PASS
TEST 2063 ALPG (  6) STI1-8 INSTRUCTION CHECK                         
***PASS
TEST 2064 ALPG (  6) INC1-8 INSTRUCTION CHECK                         
***PASS
TEST 2065 ALPG (  6) IDXI1-8 INSTRUCTION CHECK                        
***PASS
TEST 2066 ALPG (  6) JSI1-8/RTN INSTRUCTION CHECK                     
***PASS
TEST 2070 ALPG (  7) JNI1-8 INSTRUCTION CHECK 1 (JNIn .-1)            
***PASS
TEST 2071 ALPG (  7) JNI1-8 INSTRUCTION CHECK 2 (JNIn .)              
***PASS
TEST 2072 ALPG (  7) JNI1-8 INSTRUCTION CHECK 3 (ZERO FLAG)           
***PASS
TEST 2073 ALPG (  7) JNI1-8I INSTRUCTION CHECK 1 (LOOP)               
***PASS
TEST 2074 ALPG (  7) JNI1-8I INSTRUCTION CHECK 2 (IDXR INC)           
***PASS
TEST 2075 ALPG (  7) JNI1-8D INSTRUCTION CHECK 1 (LOOP)               
***PASS
TEST 2076 ALPG (  7) JNI1-8D INSTRUCTION CHECK 2 (IDXR DEC)           
***PASS
TEST 2077 ALPG (  7) JNC1-16 INSTRUCTION CHECK                        
***PASS
TEST 2078 ALPG (  7) LDI1-8 INSTRUCTION CHECK                         
***PASS
TEST 2080 ALPG (  8) STTM INSTRUCTION CHECK                           
***PASS
TEST 2081 ALPG (  8) JZD INSTRUCTION CHECK                            
***PASS
TEST 2082 ALPG (  8) JET INSTRUCTION CHECK                            
***PASS
TEST 2083 ALPG (  8) SET INSTRUCTION CHECK                            
***PASS
TEST 2084 ALPG (  8) WAIT INSTRUCTION CHECK                           
***PASS
TEST 2085 ALPG (  8) OUT INSTRUCTION CHECK                            
***PASS
TEST 2086 ALPG (  8) T/TM1/TM2 INSTRUCTION CHECK                      
***PASS
TEST 2087 ALPG (  8) IDX1-8 DATA LOAD TIMING CHECK                    
***PASS
TEST 2088 ALPG (  8) IDXR1-8 DATA READ TIMING CHECK                   
***PASS
TEST 2090 ALPG (  9) INSTRUCTION COMBINATION CHECK 1                  
***PASS
TEST 2091 ALPG (  9) INSTRUCTION COMBINATION CHECK 2                  
***PASS
TEST 2092 ALPG (  9) INSTRUCTION COMBINATION CHECK 3                  
***PASS
TEST 2093 ALPG (  9) TRACE MODE INSTRUCTION CHECK 1                   
***PASS
TEST 2094 ALPG (  9) TRACE MODE INSTRUCTION CHECK 2                   
***PASS
TEST 2100 ALPG ( 10) REGISTER REAL TIME SET CHECK 1                   
***PASS
TEST 2101 ALPG ( 10) REGISTER REAL TIME SET CHECK 2                   
***PASS
TEST 2102 ALPG ( 10) XT FUNCTION    CHECK                             
***PASS
TEST 2103 ALPG ( 10) YT FUNCTION    CHECK                             
***PASS
TEST 2104 ALPG ( 10) XB INSTRUCTION CHECK                             
***PASS
TEST 2105 ALPG ( 10) YB INSTRUCTION CHECK                             
***PASS
TEST 2106 ALPG ( 10) D3 INSTRUCTION CHECK                             
***PASS
TEST 2107 ALPG ( 10) D4 INSTRUCTION CHECK                             
***PASS
TEST 2108 ALPG ( 10) D3-D4 REGISTER LINK CHECK                        
***PASS
TEST 2109 ALPG ( 10) XB-YB INSTRUCTION CHECK                          
***PASS
TEST 2110 ALPG ( 11) X-ALU SOURCE A  FIELD CHECK                      
***PASS
TEST 2111 ALPG ( 11) Y-ALU SOURCE A  FIELD CHECK                      
***PASS
TEST 2112 ALPG ( 11) X-ALU SOURCE B  FIELD CHECK                      
***PASS
TEST 2113 ALPG ( 11) Y-ALU SOURCE B  FIELD CHECK                      
***PASS
TEST 2114 ALPG ( 11) X-ALU OPERATION FIELD CHECK                      
***PASS
TEST 2115 ALPG ( 11) Y-ALU OPERATION FIELD CHECK 1                    
***PASS
TEST 2116 ALPG ( 11) Y-ALU OPERATION FIELD CHECK 2                    
***PASS
TEST 2117 ALPG ( 11) Y-ALU OPERATION FIELD CHECK 3                    
***PASS
TEST 2118 ALPG ( 11) Y-ALU OPERATION FIELD CHECK 4                    
***PASS
TEST 2119 ALPG ( 11) Y-ALU OPERATION FIELD CHECK 5                    
***PASS
TEST 2120 ALPG ( 12) X-ALU DESTINATION FIELD CHECK                    
***PASS
TEST 2121 ALPG ( 12) Y-ALU DESTINATION FIELD CHECK                    
***PASS
TEST 2122 ALPG ( 12) X-OUT DATA MULTIPLEXER  CHECK (XC,XB,XS)         
***PASS
TEST 2123 ALPG ( 12) Y-OUT DATA MULTIPLEXER  CHECK (YC,YB,YS)         
***PASS
TEST 2124 ALPG ( 12) XB CARRY CHECK                                   
***PASS
TEST 2125 ALPG ( 12) XC CARRY CHECK                                   
***PASS
TEST 2126 ALPG ( 12) YB CARRY CHECK                                   
***PASS
TEST 2127 ALPG ( 12) YC CARRY CHECK                                   
***PASS
TEST 2128 ALPG ( 12) LMAX&lt;&gt;HMAX INSTRUCTION CHECK                     
***PASS
TEST 2130 ALPG ( 13) Z INSTRUCTION CHECK 1                            
***PASS
TEST 2131 ALPG ( 13) Z INSTRUCTION CHECK 2                            
***PASS
TEST 2132 ALPG ( 13) Z INSTRUCTION CHECK 3                            
***PASS
TEST 2133 ALPG ( 13) N INSTRUCTION CHECK                              
***PASS
TEST 2134 ALPG ( 13) X ADDRESS MULTIPLEXER CHECK                      
***PASS
TEST 2135 ALPG ( 13) Y ADDRESS MULTIPLEXER CHECK                      
***PASS
TEST 2136 ALPG ( 13) /X INSTRUCTION CHECK                             
***PASS
TEST 2137 ALPG ( 13) /Y INSTRUCTION CHECK                             
***PASS
TEST 2138 ALPG ( 13) /Z INSTRUCTION CHECK                             
***PASS
TEST 2139 ALPG ( 13) B INSTRUCTION CHECK                              
***PASS
TEST 2140 ALPG ( 14) XMAX MASK CHECK                                  
***PASS
TEST 2141 ALPG ( 14) YMAX MASK CHECK                                  
***PASS
TEST 2142 ALPG ( 14) X-Z MULTIPLEXER CHECK (X-Z ENABLE)               
***PASS
TEST 2143 ALPG ( 14) Y-Z MULTIPLEXER CHECK (Y-Z ENABLE)               
***PASS
TEST 2144 ALPG ( 14) X-Z MULTIPLEXER CHECK (Z_CONT)                   
***PASS
TEST 2145 ALPG ( 14) Y-Z MULTIPLEXER CHECK (Z_CONT)                   
***PASS
TEST 2146 ALPG ( 14) X-N MULTIPLEXER CHECK (X-N ENABLE)               
***PASS
TEST 2147 ALPG ( 14) Y-N MULTIPLEXER CHECK (Y-N ENABLE)               
***PASS
TEST 2148 ALPG ( 14) X-B MULTIPLEXER CHECK (X-N ENABLE)               
***PASS
TEST 2149 ALPG ( 14) Y-B MULTIPLEXER CHECK (Y-N ENABLE)               
***PASS
TEST 2150 ALPG ( 15) REFRESH COUNTER CHECK 1                          
***PASS
TEST 2151 ALPG ( 15) REFRESH COUNTER CHECK 2                          
***PASS
TEST 2152 ALPG ( 15) X OFFSET ADDRESS ADDER CHECK                     
***PASS
TEST 2153 ALPG ( 15) Y OFFSET ADDRESS ADDER CHECK                     
***PASS
TEST 2154 ALPG ( 15) XB INSTRUCTION CHECK (CARRY)                     
***PASS
TEST 2155 ALPG ( 15) YB INSTRUCTION CHECK (CARRY)                     
***PASS
TEST 2156 ALPG ( 15) XB INSTRUCTION CHECK (/X)                        
***PASS
TEST 2157 ALPG ( 15) YB INSTRUCTION CHECK (/Y)                        
***PASS
TEST 2158 ALPG ( 15) XB &amp; YB INSTRUCTION CHECK (LINK)                 
***PASS
TEST 2159 ALPG ( 15) PGBUS ACCESS CHECK ON PG RUNNING                 
***PASS
TEST 2160 ALPG ( 16) PRESCRAM FORMAT REGISTER R/W CHECK               
***PASS
TEST 2161 ALPG ( 16) PRESCRAM ADDRESS SELECTOR CHECK                  
***PASS
TEST 2162 ALPG ( 16) PRESCRAM SCRAMBLE DISABLE CHECK (PDS,FM_SIDE)    
***PASS
TEST 2163 ALPG ( 16) PRESCRAM SCRAMBLE ENABLE  CHECK (PDS,FM_SIDE)    
***PASS
TEST 2164 ALPG ( 16) PRESCRAM SCRAMBLE DISABLE CHECK (DGEN_SIDE)      
***PASS
TEST 2165 ALPG ( 16) PRESCRAM SCRAMBLE ENABLE  CHECK (DGEN_SIDE)      
***PASS
TEST 2166 ALPG ( 16) PRESCRAM DISABLE CHECK                           
***PASS
TEST 2170 ALPG ( 17) PRESCRAM Y PLUS Z FUNCTION CHECK                 
***PASS
TEST 2171 ALPG ( 17) PRESCRAM Y XOR Z  FUNCTION CHECK                 
***PASS
TEST 2172 ALPG ( 17) PRESCRAM CONT REG ON/OFF CHECK                   
***PASS
TEST 2173 ALPG ( 17) PRESCRAM REAL-TIME OFF CHECK                     
***PASS
TEST 2174 ALPG ( 17) PRESCRAM MODE SELECT CHECK                       
***PASS
TEST 2180 ALPG ( 18) SCRAM FORMAT REGISTER R/W CHECK                  
***PASS
TEST 2181 ALPG ( 18) SCRAM ADDRESS SELECTOR CHECK                     
***PASS
TEST 2182 ALPG ( 18) SCRAM SCRAMBLE DISABLE CHECK (PDS_SIDE)          
***PASS
TEST 2183 ALPG ( 18) SCRAM SCRAMBLE ENABLE  CHECK (PDS_SIDE)          
***PASS
TEST 2184 ALPG ( 18) SCRAM SCRAMBLE DISABLE CHECK (FM_SIDE)           
***PASS
TEST 2185 ALPG ( 18) SCRAM SCRAMBLE ENABLE  CHECK (FM_SIDE)           
***PASS
TEST 2186 ALPG ( 18) SCRAM REAL-TIME OFF CHECK                        
***PASS
TEST 2187 ALPG ( 18) PAGE DETECTOR CHECK                              
***PASS
TEST 2190 ALPG ( 19) X,Y-SYNC MODE FUNCTION CHECK                     
***PASS
TEST 2191 ALPG ( 19) SYNC MODE FUNCTION CHECK                         
***PASS
TEST 2192 ALPG ( 19) WINDOW MODE FUNCTION CHECK 1 (X)                 
***PASS
TEST 2193 ALPG ( 19) WINDOW MODE FUNCTION CHECK 2 (Y)                 
***PASS
TEST 2194 ALPG ( 19) WINDOW MODE FUNCTION CHECK 3 (X MASK)            
***PASS
TEST 2195 ALPG ( 19) WINDOW MODE FUNCTION CHECK 4 (Y MASK)            
***PASS
TEST 2196 ALPG ( 19) WINDOW MODE FUNCTION CHECK 5                     
***PASS
TEST 2197 ALPG ( 19) MA,MB SIGNAL OUTPUT CHECK                        
***PASS
TEST 2200 ALPG ( 20) ADDRESS SHIFT MODE FUNCTION CHECK 1 (LOAD)       
***PASS
TEST 2201 ALPG ( 20) ADDRESS SHIFT MODE FUNCTION CHECK 2 (SR1)        
***PASS
TEST 2202 ALPG ( 20) ADDRESS SHIFT MODE FUNCTION CHECK 3 (SL1)        
***PASS
TEST 2203 ALPG ( 20) ADDRESS SHIFT MODE FUNCTION CHECK 4 (ROTATE)     
***PASS
TEST 2204 ALPG ( 20) ADDRESS SHIFT MODE FUNCTION CHECK 5 (SR2)        
***PASS
TEST 2205 ALPG ( 20) ADDRESS SHIFT MODE FUNCTION CHECK 6 (SR4)        
***PASS
TEST 2206 ALPG ( 20) ADDRESS SHIFT MODE FUNCTION CHECK 7 (SR8)        
***PASS
TEST 2207 ALPG ( 20) ADDRESS SHIFT MODE FUNCTION CHECK 8 (SL2)        
***PASS
TEST 2208 ALPG ( 20) ADDRESS SHIFT MODE FUNCTION CHECK 9 (SL4)        
***PASS
TEST 2209 ALPG ( 20) ADDRESS SHIFT MODE FUNCTION CHECK 10(SL8)        
***PASS
TEST 2210 ALPG ( 21) ADDRESS SHIFT MODE FUNCTION CHECK 11             
***PASS
TEST 2211 ALPG ( 21) ADDRESS SHIFT MODE FUNCTION CHECK 12             
***PASS
TEST 2212 ALPG ( 21) ADDRESS SHIFT MODE FUNCTION CHECK 13             
***PASS
TEST 2213 ALPG ( 21) ADDRESS SHIFT MODE FUNCTION CHECK 14             
***PASS
TEST 2214 ALPG ( 21) ADDRESS SHIFT MODE FUNCTION CHECK 15             
***PASS
TEST 2215 ALPG ( 21) ADDRESS SHIFT MODE FUNCTION CHECK 16             
***PASS
TEST 2216 ALPG ( 21) ADDRESS SHIFT MODE FUNCTION CHECK 17             
***PASS
TEST 2220 ALPG ( 22) REGISTER REAL-TIME SET CHECK 3                   
***PASS
TEST 2221 ALPG ( 22) TP1 REGISTER FUNCTION CHECK                      
***PASS
TEST 2222 ALPG ( 22) TP2 REGISTER FUNCTION CHECK                      
***PASS
TEST 2223 ALPG ( 22) /D1 &amp; DCMR1  FUNCTION CHECK                      
***PASS
TEST 2224 ALPG ( 22) /D2 &amp; DCMR2  FUNCTION CHECK                      
***PASS
TEST 2225 ALPG ( 22) DATA HOLD INSTRUCTION CHECK (PD)                 
***PASS
TEST 2226 ALPG ( 22) PARITY MODE CHECK                                
***PASS
TEST 2227 ALPG ( 22) DSD,RCD,CCD REGISTER FUNCTION CHECK              
***PASS
TEST 2230 ALPG ( 23) FP0  FUNCTION CHECK (FIX-0)                      
***PASS
TEST 2231 ALPG ( 23) FP1  FUNCTION CHECK (CHECKER)                    
***PASS
TEST 2232 ALPG ( 23) FP3  FUNCTION CHECK (DIAGONAL)                   
***PASS
TEST 2233 ALPG ( 23) FP4  FUNCTION CHECK (INVERTED DIAGONAL)          
***PASS
TEST 2234 ALPG ( 23) FP7  FUNCTION CHECK (MASK PARITY)                
***PASS
TEST 2235 ALPG ( 23) FP8  FUNCTION CHECK (ROW BAR)                    
***PASS
TEST 2236 ALPG ( 23) FP9  FUNCTION CHECK (COLUMN BAR)                 
***PASS
TEST 2237 ALPG ( 23) FP10 FUNCTION CHECK (ROW/COLUMN BAR)             
***PASS
TEST 2238 ALPG ( 23) FP FUNCTION DATA CHECK                           
***PASS
TEST 2240 ALPG ( 24) FP5  FUNCTION CHECK (DIAGONAL-2)                 
***PASS
TEST 2241 ALPG ( 24) FP6  FUNCTION CHECK (INVERTED DIAGONAL-2)        
***PASS
TEST 2242 ALPG ( 24) FPX  FUNCTION CHECK                              
***PASS
TEST 2243 ALPG ( 24) PATA/PATB FUNCTION CHECK 1 (18BIT MODE)          
***PASS
TEST 2244 ALPG ( 24) PATA/PATB FUNCTION CHECK 1 (36BIT MODE)          
***PASS
TEST 2245 ALPG ( 24) PATA/PATB FUNCTION CHECK 3 (DSEL=#1)             
***PASS
TEST 2250 ALPG ( 25) ARIRAM ADDRESS FORMAT REGISTER R/W CHECK         
***PASS
TEST 2251 ALPG ( 25) ARIRAM ADDRESS SELECTOR CHECK                    
***PASS
TEST 2252 ALPG ( 25) ARIRAM DATA-INVERT CHECK                         
***PASS
TEST 2253 ALPG ( 25) ARIRAM SIGNAL HOLD CHECK                         
***PASS
TEST 2254 ALPG ( 25) ARIRAM INVERT REAL-TIME INHIBIT CHECK            
***PASS
TEST 2255 ALPG ( 25) FLAG SIGNAL OUTPUT CHECK                         
***PASS
TEST 2256 ALPG ( 25) DBM AP FUNCTION CHECK                            
***PASS
TEST 2257 ALPG ( 25) DBM PC FUNCTION CHECK                            
***PASS
TEST 2258 ALPG ( 25) DFLG TOGGLE FUNCTION CHECK                       
***PASS
TEST 2259 ALPG ( 25) DFLG DATA-INVERT CHECK                           
***PASS
TEST 2260 ALPG ( 26) DATA SHIFT FUNCTION CHECK 1 (X1)                 
***PASS
TEST 2261 ALPG ( 26) DATA SHIFT FUNCTION CHECK 2 (X2)                 
***PASS
TEST 2262 ALPG ( 26) DATA SHIFT FUNCTION CHECK 3 (X4)                 
***PASS
TEST 2263 ALPG ( 26) DATA SHIFT FUNCTION CHECK 4 (X8)                 
***PASS
TEST 2264 ALPG ( 26) CYCLE PALETTE CHECK                              
***PASS
TEST 2270 ALPG ( 27) PC-SYNC  FUNCTION CHECK                          
***PASS
TEST 2271 ALPG ( 27) TS-SYNC  FUNCTION CHECK                          
***PASS
TEST 2272 ALPG ( 27) MUT-SYNC FUNCTION CHECK                          
***PASS
TEST 2273 ALPG ( 27) PPS CONTROL SIGNAL SELECTOR CHECK                
***PASS
TEST 2274 ALPG ( 27) MUT CONTROL SIGNAL CHECK                         
***PASS
TEST 2275 ALPG ( 27) MC SIGNAL CHECK                                  
***PASS
TEST 2276 ALPG ( 27) FC,FTEST SIGNAL CHECK                            
***PASS
TEST 2277 ALPG ( 27) PREF SIGNAL CHECK                                
***PASS
TEST 2278 ALPG ( 27) CPE,DRE,RINV SIGNAL CHECK                        
***PASS
TEST 2279 ALPG ( 27) CPE,DRE,RINV SELECTOR CHECK                      
***PASS
TEST 2280 ALPG ( 28) WINDOW MODE CHECK                                
***PASS
TEST 2281 ALPG ( 28) TS READ CHECK                                    
***PASS
TEST 2282 ALPG ( 28) TS CONTROL CHECK 1 (PAGE MODE)                   
***PASS
TEST 2283 ALPG ( 28) TS CONTROL CHECK 2 (PAGE MODE)                   
***PASS
TEST 2284 ALPG ( 28) TS CONTROL CHECK 3 (PAGE MODE)                   
***PASS
TEST 2285 ALPG ( 28) PC READ CHECK                                    
***PASS
TEST 2286 ALPG ( 28) FAIL STOP FUNCTION CHECK                         
***PASS
TEST 2287 ALPG ( 28) AM1-2 READ CHECK 1 (PAGE MODE)                   
***PASS
TEST 2288 ALPG ( 28) AM1-2 READ CHECK 2 (RAS ONLY REFRESH MODE)       
***PASS
TEST 2290 ALPG ( 29) UNIVERSAL COUNTER CHECK 1 (PATTERN COUNT)        
***PASS
TEST 2291 ALPG ( 29) UNIVERSAL COUNTER CHECK 2 (SYNC COUNT)           
***PASS
TEST 2292 ALPG ( 29) UNIVERSAL COUNTER CHECK 3 (FAIL COUNT)           
***PASS
TEST 2293 ALPG ( 29) FAIL TRIGGER CHECK                               
***PASS
TEST 2300 ALPG ( 30) TIMER CHECK (STTM INSTRUCTION)                   
***PASS
TEST 2301 ALPG ( 30) STTM,STTM1 STTM2 DATA LOAD CHECK                 
***PASS
TEST 2302 ALPG ( 30) TIMER1(GENERAL TIMER) FULL BIT COUNT CHECK       
***PASS
TEST 2303 ALPG ( 30) TIMER2(PAUSE TIMER) FULL BIT COUNT CHECK         
***PASS
TEST 2304 ALPG ( 30) TIMER3(TRAS TIMER) FULL BIT COUNT CHECK          
***PASS
TEST 2305 ALPG ( 30) TIMER OPERATION CHECK-1 (TIMER DATA=#1)          
***PASS
TEST 2306 ALPG ( 30) TIMER OPERATION CHECK-2 (FIRST PAT TIMER START)  
***PASS
TEST 2307 ALPG ( 30) TIMER OPERATION CHECK-3 (STTM &amp; T COMBINATION)   
***PASS
TEST 2308 ALPG ( 30) TIMER OPERATION CHECK-4 (CONTINUE TIMER START)   
***PASS
TEST 2310 ALPG ( 31) TIMER ENABLE    MODE CHECK                       
***PASS
TEST 2311 ALPG ( 31) TIMER REFRESH_A MODE CHECK                       
***PASS
TEST 2312 ALPG ( 31) TIMER REFRESH_B MODE CHECK                       
***PASS
TEST 2313 ALPG ( 31) TIMER TRAS      MODE CHECK                       
***PASS
TEST 2314 ALPG ( 31) TIMER PAUSE     MODE CHECK                       
***PASS
TEST 2315 ALPG ( 31) TIMER PAUSE &amp; ENABLE MODE CHECK                  
***PASS
TEST 2320 ALPG ( 32) TIMER1 RANGE CHECK 1 (CURRENT)                   
***PASS
TEST 2321 ALPG ( 32) TIMER1 RANGE CHECK 2 (TIMER RANGE)               
***PASS
TEST 2322 ALPG ( 32) TIMER2 RANGE CHECK   (TIMER RANGE)               
***PASS
TEST 2323 ALPG ( 32) TIMER3 RANGE CHECK 1 (CURRENT)                   
***PASS
TEST 2324 ALPG ( 32) TIMER3 RANGE CHECK 2 (TIMER RANGE)               
***PASS
TEST 2325 ALPG ( 32) PAUSE &amp; INTERRUPT CHECK                          
***PASS
TEST 2330 ALPG ( 33) INTERRUPT CHECK 1  (ISP)                         
***PASS
TEST 2331 ALPG ( 33) INTERRUPT CHECK 2  (INTERRUPT RETURN)            
***PASS
TEST 2332 ALPG ( 33) INTERRUPT CHECK 3  (ISTK)                        
***PASS
TEST 2333 ALPG ( 33) INTERRUPT CHECK 4  (JSR INST.)                   
***PASS
TEST 2334 ALPG ( 33) INTERRUPT CHECK 5  (IDXI INST. OP=0)             
***PASS
TEST 2335 ALPG ( 33) INTERRUPT CHECK 6  (IDXI INST. OP&lt;&gt;0)            
***PASS
TEST 2336 ALPG ( 33) INTERRUPT CHECK 7  (JSI INST.)                   
***PASS
TEST 2337 ALPG ( 33) INTERRUPT CHECK 8  (JNI INST. OP=PC,IDX=0)       
***PASS
TEST 2338 ALPG ( 33) INTERRUPT CHECK 9  (JNI INST. OP=PC,IDX&lt;&gt;0)      
***PASS
TEST 2339 ALPG ( 33) INTERRUPT CHECK 10 (JNI INST. OP&lt;&gt;PC)            
***PASS
TEST 2340 ALPG ( 34) INTERRUPT CHECK 11 (RTN INST.)                   
***PASS
TEST 2341 ALPG ( 34) INTERRUPT CHECK 12 (STPS INST.)                  
***PASS
TEST 2342 ALPG ( 34) INTERRUPT CHECK 13 (STFL INST.)                  
***PASS
TEST 2343 ALPG ( 34) INTERRUPT CHECK 14 (I INST.)                     
***PASS
TEST 2344 ALPG ( 34) STACK ERROR CHECK 2                              
***PASS
TEST 2350 ALPG ( 35) FLGW1  INSTRUCTION MATCH DETECTOR CHECK          
***PASS
TEST 2351 ALPG ( 35) FLGS1  INSTRUCTION MATCH DETECTOR CHECK          
***PASS
TEST 2352 ALPG ( 35) FLGJ1  INSTRUCTION MATCH DETECTOR CHECK          
***PASS
TEST 2353 ALPG ( 35) FLGL1  INSTRUCTION MATCH DETECTOR CHECK          
***PASS
TEST 2354 ALPG ( 35) FLGLI1 INSTRUCTION MATCH DETECTOR CHECK -1       
***PASS
TEST 2355 ALPG ( 35) FLGLI1 INSTRUCTION MATCH DETECTOR CHECK -2       
***PASS
TEST 2356 ALPG ( 35) STBAR &amp; FLGLI1 BRANCH CHECK (BAR BIT CHECK)      
***PASS
TEST 2357 ALPG ( 35) FLGLIZ INSTRUCTION MATCH DETECTOR CHECK -1       
***PASS
TEST 2358 ALPG ( 35) FLGLIZ INSTRUCTION MATCH DETECTOR CHECK -2       
***PASS
TEST 2359 ALPG ( 35) STBAR &amp; FLGLIZ BRANCH CHECK (BAR BIT CHECK)      
***PASS
TEST 2360 ALPG ( 36) FLGW1  INSTRUCTION &amp; INTERRUPT CHECK             
***PASS
TEST 2361 ALPG ( 36) FLGS1  INSTRUCTION &amp; INTERRUPT CHECK             
***PASS
TEST 2362 ALPG ( 36) FLGJ1  INSTRUCTION &amp; INTERRUPT CHECK             
***PASS
TEST 2363 ALPG ( 36) FLGL1  INSTRUCTION &amp; INTERRUPT CHECK             
***PASS
TEST 2364 ALPG ( 36) FLGLI1  INSTRUCTION &amp; INTERRUPT CHECK 1          
***PASS
TEST 2365 ALPG ( 36) FLGLI1  INSTRUCTION &amp; INTERRUPT CHECK 2          
***PASS
TEST 2366 ALPG ( 36) FLGLIZ  INSTRUCTION &amp; INTERRUPT CHECK 1          
***PASS
TEST 2367 ALPG ( 36) FLGLIZ  INSTRUCTION &amp; INTERRUPT CHECK 2          
***PASS
TEST 2368 ALPG ( 36) FLGLI1  INSTRUCTION &amp; FAIL STOP CHECK            
***PASS
TEST 2370 ALPG ( 37) INTERRUPT DELAY CHECK                            
***PASS
TEST 2371 ALPG ( 37) JAF INSTRUCTION CHECK                            
***PASS
TEST 2372 ALPG ( 37) FLASH MODE MATCH CHECK(36BIT)                    
***PASS
TEST 2380 ALPG ( 38) REPEAT FUNCTION CHECK 1 (RESTART)                
***PASS
TEST 2381 ALPG ( 38) REPEAT FUNCTION CHECK 2 (PASS/FAIL STATUS)       
***PASS
TEST 2382 ALPG ( 38) REPEAT FUNCTION CHECK 3 (PASS/FAIL INHIBIT)      
***PASS
TEST 2383 ALPG ( 38) REPEAT FUNCTION CHECK 4 (STACK ERROR)            
***PASS
TEST 2384 ALPG ( 38) REPEAT FUNCTION CHECK 5 (STACK ERROR)            
***PASS
TEST 2385 ALPG ( 38) REPEAT FUNCTION CHECK 6 (STOP MPAT)              
***PASS
TEST 2386 ALPG ( 38) REPEAT FUNCTION CHECK 7 (FAIL STOP REPEAT)       
***PASS
TEST 2390 ALPG ( 39) TRACE STEP FUNCTION CHECK                        
***PASS
TEST 2391 ALPG ( 39) TRACE BREAK ON PC FUNCTION CHECK                 
***PASS
TEST 2392 ALPG ( 39) TRACE BREAK ON PAT FUNCTION CHECK                
***PASS
TEST 2393 ALPG ( 39) TRACE BREAK ON SYNC FUNCTION CHECK               
***PASS
TEST 2394 ALPG ( 39) TRACE MODE STPS/STFL CHECK                       
***PASS
TEST 2395 ALPG ( 39) TRACE MODE PASS/FAIL FLAG CHECK                  
***PASS
TEST 2396 ALPG ( 39) TRACE &amp; REPEAT MODE CHECK                        
***PASS
TEST 2397 ALPG ( 39) TRACE BREAK ON PC CONTINUOUS CHECK               
***PASS
TEST 2398 ALPG ( 39) TRACE BREAK ON PAT CONTINUOUS CHECK              
***PASS
TEST 2399 ALPG ( 39) TRACE BREAK ON SYNC CONTINUOUS CHECK             
***PASS
TE</t>
  </si>
  <si>
    <t xml:space="preserve">AVEZZANO 67051 ITALY</t>
  </si>
  <si>
    <t xml:space="preserve">99380</t>
  </si>
  <si>
    <t xml:space="preserve">ADVANTEST</t>
  </si>
  <si>
    <t xml:space="preserve">T5771ES</t>
  </si>
  <si>
    <t xml:space="preserve">Automated Test Equipment for laboratory or office use</t>
  </si>
  <si>
    <t xml:space="preserve">TRUNCATED: -deinstalled and warehouse, was in working condition before removal.
-see photos and configuration for details.
*******************************************************************************
**         T5771ES SYSTEM DIAGNOSTICS        REV:3.02-2                     
 **
**         SYSTEM ID. T5771                                            **
**         START AT   2020/05/18 13:03:49                                   
 **
**                                                                          
 **
**              TEST MODE : PASS PRINT                                      
 **
**              SPEC      : 100.0                                           
 **
*******************************************************************************
TEST 163010 TH CONTROL WORD CHECK 
TEST 163010 RESULT ------------------------------------------------&gt; 
***PASS
TEST 163020 TH HGND CONNECTION CHECK 
TEST 163020 RESULT ------------------------------------------------&gt; 
***PASS
TEST 163030 TH PERFORMANCE BOARD READ CHECK 
TEST 163030 RESULT ------------------------------------------------&gt; 
***PASS
TEST 163120 TH VS/VSMASK CHECK 
TEST 163120 RESULT ------------------------------------------------&gt; 
***PASS
TEST 163130 TH PCON/PCONMASK CHECK 
TEST 163130 RESULT ------------------------------------------------&gt; 
***PASS
TEST 163220 TH SIGNAL PIN CONNECTION CHECK 
TEST 163220 RESULT ------------------------------------------------&gt; 
***PASS
TEST 163310 TH OUTPUT RELAY CHECK 
TEST 163310 RESULT ------------------------------------------------&gt; 
***PASS
TEST 163320 TH HV OUT/CONTROL RELAY CHECK 
TEST 163320 RESULT ------------------------------------------------&gt; 
***PASS
TEST 163610 TH DC LEAK CHECK 
TEST 163610 RESULT ------------------------------------------------&gt; 
***PASS
TEST 101003 DPU IFL R-ONLY REG 
TEST 101003 RESULT ------------------------------------------------&gt; 
***PASS
TEST 101008 DPU IFL W/R 
TEST 101008 RESULT ------------------------------------------------&gt; 
***PASS
TEST 101018 DPU IFL RON/ROF REG 
TEST 101018 RESULT ------------------------------------------------&gt; 
***PASS
TEST 101034 DPU RESET 
TEST 101034 RESULT ------------------------------------------------&gt; 
***PASS
TEST 101103 DPU IFA W/R 
TEST 101103 RESULT ------------------------------------------------&gt; 
***PASS
TEST 101108 DPU IFA RESET 
TEST 101108 RESULT ------------------------------------------------&gt; 
***PASS
TEST 101113 DPU IFA CAL REG 
TEST 101113 RESULT ------------------------------------------------&gt; 
***PASS
TEST 101203 DPU DC W/R 
TEST 101203 RESULT ------------------------------------------------&gt; 
***PASS
TEST 101208 DPU DC RESET 
TEST 101208 RESULT ------------------------------------------------&gt; 
***PASS
TEST 101603 DPU PPS W/R 
TEST 101603 RESULT ------------------------------------------------&gt; 
***PASS
TEST 101608 DPU PPS RESET 
TEST 101608 RESULT ------------------------------------------------&gt; 
***PASS
TEST 101703 DPU HVPPS W/R 
TEST 101703 RESULT ------------------------------------------------&gt; 
***PASS
TEST 101708 DPU HVPPS RESET 
TEST 101708 RESULT ------------------------------------------------&gt; 
***PASS
TEST 101803 DPU ADC W/R 
TEST 101803 RESULT ------------------------------------------------&gt; 
***PASS
TEST 101813 DPU ADC FUNC 
TEST 101813 RESULT ------------------------------------------------&gt; 
***PASS
TEST 102103 DPU RL MEAS 
TEST 102103 RESULT ------------------------------------------------&gt; 
***PASS
TEST 102108 DPU IFA ADC CAL 
TEST 102108 RESULT ------------------------------------------------&gt; 
***PASS
TEST 102303 DPU DC VS INIT 
TEST 102303 RESULT ------------------------------------------------&gt; 
***PASS
TEST 102308 DPU DC IM INIT 
TEST 102308 RESULT ------------------------------------------------&gt; 
***PASS
TEST 102313 DPU DC I_CLP INIT 
TEST 102313 RESULT ------------------------------------------------&gt; 
***PASS
TEST 102318 DPU DC IS INIT 
TEST 102318 RESULT ------------------------------------------------&gt; 
***PASS
TEST 102323 DPU DC VM INIT 
TEST 102323 RESULT ------------------------------------------------&gt; 
***PASS
TEST 102328 DPU DC V_CLP INIT 
TEST 102328 RESULT ------------------------------------------------&gt; 
***PASS
TEST 102703 DPU PPS VS INIT 
TEST 102703 RESULT ------------------------------------------------&gt; 
***PASS
TEST 102708 DPU PPS IM INIT 
TEST 102708 RESULT ------------------------------------------------&gt; 
***PASS
TEST 102713 DPU PPS I_CLP INIT 
TEST 102713 RESULT ------------------------------------------------&gt; 
***PASS
TEST 102723 DPU PPS VM INIT 
TEST 102723 RESULT ------------------------------------------------&gt; 
***PASS
TEST 102803 DPU HVPPS VS INIT 
TEST 102803 RESULT ------------------------------------------------&gt; 
***PASS
TEST 102808 DPU HVPPS IM INIT 
TEST 102808 RESULT ------------------------------------------------&gt; 
***PASS
TEST 102813 DPU HVPPS I_CLP INIT 
TEST 102813 RESULT ------------------------------------------------&gt; 
***PASS
TEST 102823 DPU HVPPS VM INIT 
TEST 102823 RESULT ------------------------------------------------&gt; 
***PASS
TEST 103303 DPU DC VS ACCURACY 
TEST 103303 RESULT ------------------------------------------------&gt; 
***PASS
TEST 103308 DPU DC IM ACCURACY 
TEST 103308 RESULT ------------------------------------------------&gt; 
***PASS
TEST 103313 DPU DC IC ACCURACY 
TEST 103313 RESULT ------------------------------------------------&gt; 
***PASS
TEST 103318 DPU DC IS ACCURACY 
TEST 103318 RESULT ------------------------------------------------&gt; 
***PASS
TEST 103323 DPU DC VM ACCURACY 
TEST 103323 RESULT ------------------------------------------------&gt; 
***PASS
TEST 103328 DPU DC VC ACCURACY 
TEST 103328 RESULT ------------------------------------------------&gt; 
***PASS
TEST 103703 DPU PPS VS ACCURACY 
TEST 103703 RESULT ------------------------------------------------&gt; 
***PASS
TEST 103708 DPU PPS IM ACCURACY 
TEST 103708 RESULT ------------------------------------------------&gt; 
***PASS
TEST 103713 DPU PPS IC ACCURACY 
TEST 103713 RESULT ------------------------------------------------&gt; 
***PASS
TEST 103723 DPU PPS VM ACCURACY 
TEST 103723 RESULT ------------------------------------------------&gt; 
***PASS
TEST 103803 DPU HVPPS VS ACCURACY 
TEST 103803 RESULT ------------------------------------------------&gt; 
***PASS
TEST 103808 DPU HVPPS IM ACCURACY 
TEST 103808 RESULT ------------------------------------------------&gt; 
***PASS
TEST 103813 DPU HVPPS IC ACCURACY 
TEST 103813 RESULT ------------------------------------------------&gt; 
***PASS
TEST 103823 DPU HVPPS VM ACCURACY 
TEST 103823 RESULT ------------------------------------------------&gt; 
***PASS
TEST 104313 DPU DC IM SETTLING(NO_LOAD) 
TEST 104313 RESULT ------------------------------------------------&gt; 
***PASS
TEST 104713 DPU PPS IM SETTLING(NO_LOAD) 
TEST 104713 RESULT ------------------------------------------------&gt; 
***PASS
TEST 104813 DPU HVPPS IM SETTLING(NO_LOAD) 
TEST 104813 RESULT ------------------------------------------------&gt; 
***PASS
TEST 106303 DPU DC CLP/GRD ALARM 
TEST 106303 RESULT ------------------------------------------------&gt; 
***PASS
TEST 106703 DPU PPS CLP ALARM 
TEST 106703 RESULT ------------------------------------------------&gt; 
***PASS
TEST 106708 DPU PPS GRD ALARM 
TEST 106708 RESULT ------------------------------------------------&gt; 
***PASS
TEST 106803 DPU HVPPS CLP ALARM 
TEST 106803 RESULT ------------------------------------------------&gt; 
***PASS
TEST 106808 DPU HVPPS GRD ALARM 
TEST 106808 RESULT ------------------------------------------------&gt; 
***PASS
TEST 120001 OBM Memory Size Check 
TEST 120001 RESULT ------------------------------------------------&gt; 
***PASS
TEST 120002 OBM Register Read/Write Check 
TEST 120002 RESULT ------------------------------------------------&gt; 
***PASS
TEST 120003 OBM Register Reset Check 
TEST 120003 RESULT ------------------------------------------------&gt; 
***PASS
TEST 120004 OBM DataRAM Read/Write Check 
TEST 120004 RESULT ------------------------------------------------&gt; 
***PASS
TEST 120005 OBM DataRAM Clear Check 
TEST 120005 RESULT ------------------------------------------------&gt; 
***PASS
TEST 120006 OBM Memory Normal Read/Write Check 
TEST 120006 RESULT ------------------------------------------------&gt; 
***PASS
TEST 120007 OBM Memory Read/Write By DMA Check 
TEST 120007 RESULT ------------------------------------------------&gt; 
***PASS
TEST 120008 OBM PinDefineTable Read/Write Check 
TEST 120008 RESULT ------------------------------------------------&gt; 
***PASS
TEST 120009 OBM Tester Bus Access Check 
TEST 120009 RESULT ------------------------------------------------&gt; 
***PASS
TEST 120010 OBM FIFO Access Check 
TEST 120010 RESULT ------------------------------------------------&gt; 
***PASS
TEST 120020 OBM Load/Store Instruction Check 
TEST 120020 RESULT ------------------------------------------------&gt; 
***PASS
TEST 120021 OBM Arithmetic Instruction Check 
TEST 120021 RESULT ------------------------------------------------&gt; 
***PASS
TEST 120022 OBM Logical Instruction Check 
TEST 120022 RESULT ------------------------------------------------&gt; 
***PASS
TEST 120023 OBM Branch Instruction Check 
TEST 120023 RESULT ------------------------------------------------&gt; 
***PASS
TEST 120024 OBM Return Instruction Check 
TEST 120024 RESULT ------------------------------------------------&gt; 
***PASS
TEST 120025 OBM NOP Instruction Check 
TEST 120025 RESULT ------------------------------------------------&gt; 
***PASS
TEST 120026 OBM Pause Instruction Check 
TEST 120026 RESULT ------------------------------------------------&gt; 
***PASS
TEST 120030 OBM Break Controller Check 1 
TEST 120030 RESULT ------------------------------------------------&gt; 
***PASS
TEST 120031 OBM Break Controller Check 2 
TEST 120031 RESULT ------------------------------------------------&gt; 
***PASS
TEST 120032 OBM Break Controller Check 3 
TEST 120032 RESULT ------------------------------------------------&gt; 
***PASS
TEST 120033 OBM Break Controller Check 4 
TEST 120033 RESULT ------------------------------------------------&gt; 
***PASS
TEST 120034 OBM Break Controller Check 5 
TEST 120034 RESULT ------------------------------------------------&gt; 
***PASS
TEST 120035 OBM Break Controller Check 6 
TEST 120035 RESULT ------------------------------------------------&gt; 
***PASS
TEST 120036 OBM Break Controller Check 7 
TEST 120036 RESULT ------------------------------------------------&gt; 
***PASS
TEST 120037 OBM Break Controller Check 8 
TEST 120037 RESULT ------------------------------------------------&gt; 
***PASS
TEST 120038 OBM Break Controller Check 9 
TEST 120038 RESULT ------------------------------------------------&gt; 
***PASS
TEST 120039 OBM Break Controller Check 10 
TEST 120039 RESULT ------------------------------------------------&gt; 
***PASS
TEST 120040 OBM Bus Timer check 
TEST 120040 RESULT ------------------------------------------------&gt; 
***PASS
TEST 121000 ALPG PG Register Read/Write Check 
TEST 121000 RESULT ------------------------------------------------&gt; 
***PASS
TEST 121001 ALPG PM Register Read/Write Check 
TEST 121001 RESULT ------------------------------------------------&gt; 
***PASS
TEST 121002 ALPG PDS Register Read/W Check 
TEST 121002 RESULT ------------------------------------------------&gt; 
***PASS
TEST 121003 ALPG PDS PinData Register Read/Write Check 
TEST 121003 RESULT ------------------------------------------------&gt; 
***PASS
TEST 121004 ALPG PG Register Reset Check 
TEST 121004 RESULT ------------------------------------------------&gt; 
***PASS
TEST 121005 PM Register Reset Check 
TEST 121005 RESULT ------------------------------------------------&gt; 
***PASS
TEST 121006 PDS Register Reset Check 
TEST 121006 RESULT ------------------------------------------------&gt; 
***PASS
TEST 121007 PDS Pindata Reg Reset Check 
TEST 121007 RESULT ------------------------------------------------&gt; 
***PASS
TEST 121008 ALPG WCS Normal Read/Write Check 
TEST 121008 RESULT ------------------------------------------------&gt; 
***PASS
TEST 121009 ALPG XSCRAM Normal Read/Write Check 
TEST 121009 RESULT ------------------------------------------------&gt; 
***PASS
TEST 121010 ALPG YSCRAM Normal Read/Write Check 
TEST 121010 RESULT ------------------------------------------------&gt; 
***PASS
TEST 121011 ALPG ZSCRAM Normal Read/Write Check 
TEST 121011 RESULT ------------------------------------------------&gt; 
***PASS
TEST 121012 ALPG CBM Read/Write Check 
TEST 121012 RESULT ------------------------------------------------&gt; 
***PASS
TEST 121013 ALPG DFM Read/Write Check 
TEST 121013 RESULT ------------------------------------------------&gt; 
***PASS
TEST 121014 ALPG Serializer Memory Read/Write Check 
TEST 121014 RESULT ------------------------------------------------&gt; 
***PASS
TEST 121015 ALPG WCS Read/Write By DMA Check 
TEST 121015 RESULT ------------------------------------------------&gt; 
***PASS
TEST 121016 ALPG SCRAM Read/Write By DMA Check 
TEST 121016 RESULT ------------------------------------------------&gt; 
***PASS
TEST 121020 ALPG CTRL Period Generator Check 1 
TEST 121020 RESULT ------------------------------------------------&gt; 
***PASS
TEST 121021 ALPG CTRL Period Generator Check 2 
TEST 121021 RESULT ------------------------------------------------&gt; 
***PASS
TEST 121022 ALPG CTRL Period Generator Check 3 
TEST 121022 RESULT ------------------------------------------------&gt; 
***PASS
TEST 121023 ALPG CTRL Period Generator Check 4 
TEST 121023 RESULT ------------------------------------------------&gt; 
***PASS
TEST 121024 ALPG CTRL Debug Mode Check 1 
TEST 121024 RESULT ------------------------------------------------&gt; 
***PASS
TEST 121025 ALPG CTRL Debug Mode Check 2 
TEST 121025 RESULT ------------------------------------------------&gt; 
***PASS
TEST 121100 ALPG PC STA Check 
TEST 121100 RESULT ------------------------------------------------&gt; 
***PASS
TEST 121101 ALPG PC PgStop PgReset Check 
TEST 121101 RESULT ------------------------------------------------&gt; 
***PASS
TEST 121102 ALPG PC NOP Instruction Check 
TEST 121102 RESULT ------------------------------------------------&gt; 
***PASS
TEST 121103 ALPG PC JMP Instruction Check 
TEST 121103 RESULT ------------------------------------------------&gt; 
***PASS
TEST 121104 ALPG PC JBR Instruction Check 
TEST 121104 RESULT ------------------------------------------------&gt; 
***PASS
TEST 121105 ALPG PC JSR/RTN Instruction Check 1 
TEST 121105 RESULT ------------------------------------------------&gt; 
***PASS
TEST 121106 ALPG PC JSR/RTN Instruction Check 2 
TEST 121106 RESULT ------------------------------------------------&gt; 
***PASS
TEST 121107 ALPG PC JSR/RTN Instruction Check 3 
TEST 121107 RESULT ------------------------------------------------&gt; 
***PASS
TEST 121108 ALPG PC JNI Instruction Check 1 
TEST 121108 RESULT ------------------------------------------------&gt; 
***PASS
TEST 121109 ALPG PC JNI Instruction Check 2 
TEST 121109 RESULT ------------------------------------------------&gt; 
***PASS
TEST 121110 ALPG PC JNI Instruction Check 3 
TEST 121110 RESULT ------------------------------------------------&gt; 
***PASS
TEST 121111 ALPG PC JNI Instruction Check 4 
TEST 121111 RESULT ------------------------------------------------&gt; 
***PASS
TEST 121112 ALPG PC JNI Instruction Check 5 
TEST 121112 RESULT ------------------------------------------------&gt; 
***PASS
TEST 121113 ALPG PC JNI Instruction Check 6 
TEST 121113 RESULT ------------------------------------------------&gt; 
***PASS
TEST 121114 ALPG PC JZD Instruction Check 
TEST 121114 RESULT ------------------------------------------------&gt; 
***PASS
TEST 121115 ALPG PC JAF Instruction Check 
TEST 121115 RESULT ------------------------------------------------&gt; 
***PASS
TEST 121116 ALPG PC OUT Instruction Check 1 
TEST 121116 RESULT ------------------------------------------------&gt; 
***PASS
TEST 121117 ALPG PC OUT Instruction Check 2 
TEST 121117 RESULT ------------------------------------------------&gt; 
***PASS
TEST 121118 ALPG PC WAIT Instruction Check 1 
TEST 121118 RESULT ------------------------------------------------&gt; 
***PASS
TEST 121119 ALPG PC WAIT Instruction Check 2 
TEST 121119 RESULT ------------------------------------------------&gt; 
***PASS
TEST 121120 ALPG PC STPS Instruction Check 
TEST 121120 RESULT ------------------------------------------------&gt; 
***PASS
TEST 121121 ALPG PC STFL Instruction Check 
TEST 121121 RESULT ------------------------------------------------&gt; 
***PASS
TEST 121122 ALPG PC FLGL Instruction Check 1 
TEST 121122 RESULT ------------------------------------------------&gt; 
***PASS
TEST 121123 ALPG PC FLGL Instruction Check 2 
TEST 121123 RESULT ------------------------------------------------&gt; 
***PASS
TEST 121124 ALPG PC FLGLIn Instruction Check 1 
TEST 121124 RESULT ------------------------------------------------&gt; 
***PASS
TEST 121125 ALPG PC FLGLIn Instruction Check 2 
TEST 121125 RESULT ------------------------------------------------&gt; 
***PASS
TEST 121126 ALPG PC FLGLIn Instruction Check 3 
TEST 121126 RESULT ------------------------------------------------&gt; 
***PASS
TEST 121127 ALPG PC FLGLIn Instruction Check 4 
TEST 121127 RESULT ------------------------------------------------&gt; 
***PASS
TEST 121128 ALPG PC FFLGL Instruction Check 1 
TEST 121128 RESULT ------------------------------------------------&gt; 
***PASS
TEST 121129 ALPG PC FFLGL Instruction Check 2 
TEST 121129 RESULT ------------------------------------------------&gt; 
***PASS
TEST 121130 ALPG PC FFLGL Instruction Check 3 
TEST 121130 RESULT ------------------------------------------------&gt; 
***PASS
TEST 121131 ALPG PC FFLGLIn Instruction Check 1 
TEST 121131 RESULT ------------------------------------------------&gt; 
***PASS
TEST 121132 ALPG PC FFLGLIn Instruction Check 2 
TEST 121132 RESULT ------------------------------------------------&gt; 
***PASS
TEST 121133 ALPG PC FFLGLIn Instruction Check 3 
TEST 121133 RESULT ------------------------------------------------&gt; 
***PASS
TEST 121134 ALPG PC FFLGLIn Instruction Check 4 
TEST 121134 RESULT ------------------------------------------------&gt; 
***PASS
TEST 121135 ALPG PC FFLGLIn Instruction Check 5 
TEST 121135 RESULT ------------------------------------------------&gt; 
***PASS
TEST 121136 ALPG PC FLGS Instruction Check 1 (ADC ExternalFlag) 
TEST 121136 RESULT ------------------------------------------------&gt; 
***PASS
TEST 121137 ALPG PC FLGS Instruction Check 2 (ADC InternalFlag) 
TEST 121137 RESULT ------------------------------------------------&gt; 
***PASS
TEST 121138 ALPG PC FLGS Instruction Check 3 (FCNT ExternalFlag) 
TEST 121138 RESULT ------------------------------------------------&gt; 
***PASS
TEST 121139 ALPG PC FLGS Instruction Check 4 (FCNT InternalFlag) 
TEST 121139 RESULT ------------------------------------------------&gt; 
***PASS
TEST 121140 ALPG PC FLGERR Check 1 (FLGS) 
TEST 121140 RESULT ------------------------------------------------&gt; 
***PASS
TEST 121141 ALPG PC FLGERR Check 2 (FLGL) 
TEST 121141 RESULT ------------------------------------------------&gt; 
***PASS
TEST 121142 ALPG PC FLGERR Check 3 (FFLGLIn) 
TEST 121142 RESULT ------------------------------------------------&gt; 
***PASS
TEST 121143 ALPG PC FLGERR Check 4 (FLGL Repeat Stop) 
TEST 121143 RESULT ------------------------------------------------&gt; 
***PASS
TEST 121150 ALPG CTRL Repeat Mode Check 1 
TEST 121150 RESULT ------------------------------------------------&gt; 
***PASS
TEST 121151 ALPG CTRL Repeat Mode Check 2 
TEST 121151 RESULT ------------------------------------------------&gt; 
***PASS
TEST 121152 ALPG CTRL Repeat Mode Check 3 
TEST 121152 RESULT ------------------------------------------------&gt; 
***PASS
TEST 121153 ALPG CTRL Repeat Mode Check 4 
TEST 121153 RESULT ------------------------------------------------&gt; 
***PASS
TEST 121154 ALPG CTRL Step Mode Check 1 
TEST 121154 RESULT ------------------------------------------------&gt; 
***PASS
TEST 121155 ALPG CTRL Step Mode Check 2 
TEST 121155 RESULT ------------------------------------------------&gt; 
***PASS
TEST 121156 ALPG CTRL Trace Mode Check 1 
TEST 121156 RESULT ------------------------------------------------&gt; 
***PASS
TEST 121157 ALPG CTRL Trace Mode Check 2 
TEST 121157 RESULT ------------------------------------------------&gt; 
***PASS
TEST 121158 ALPG CTRL Trace Mode Check 3,4 
TEST 121158 RESULT ------------------------------------------------&gt; 
***PASS
TEST 121159 ALPG CTRL Trace Mode Check 5 
TEST 121159 RESULT ------------------------------------------------&gt; 
***PASS
TEST 121160 ALPG CTRL Trace Mode Check 6 
TEST 121160 RESULT ------------------------------------------------&gt; 
***PASS
TEST 121161 ALPG CTRL Trace Mode Check 7 
TEST 121161 RESULT ------------------------------------------------&gt; 
***PASS
TEST 121162 ALPG CTRL Trace Mode Check 8 
TEST 121162 RESULT ------------------------------------------------&gt; 
***PASS
TEST 121163 ALPG CTRL Trace Mode Check 9 
TEST 121163 RESULT ------------------------------------------------&gt; 
***PASS
TEST 121164 ALPG CTRL Trace Mode Check 10 
TEST 121164 RESULT ------------------------------------------------&gt; 
***PASS
TEST 121165 ALPG CTRL Trace Mode Check 11 
TEST 121165 RESULT ------------------------------------------------&gt; 
***PASS
TEST 121166 ALPG CTRL Trace Mode Check 12 
TEST 121166 RESULT ------------------------------------------------&gt; 
***PASS
TEST 121167 ALPG CTRL Trace Mode Check 13 
TEST 121167 RESULT ------------------------------------------------&gt; 
***PASS
TEST 121168 ALPG CTRL Trace Mode Check 14 
TEST 121168 RESULT ------------------------------------------------&gt; 
***PASS
TEST 121169 ALPG CTRL Trace Mode Check 15 
TEST 121169 RESULT ------------------------------------------------&gt; 
***PASS
TEST 121170 ALPG CTRL Trace Mode Check 16 
TEST 121170 RESULT ------------------------------------------------&gt; 
***PASS
TEST 121171 ALPG CTRL Trace Mode Check 17 
TEST 121171 RESULT ------------------------------------------------&gt; 
***PASS
TEST 121172 ALPG CTRL Trace Mode Check 18 
TEST 121172 RESULT ------------------------------------------------&gt; 
***PASS
TEST 121173 ALPG CTRL Trace Mode Check 19 
TEST 121173 RESULT ------------------------------------------------&gt; 
***PASS
TEST 121174 ALPG CTRL Trace Mode Check 20 
TEST 121174 RESULT ------------------------------------------------&gt; 
***PASS
TEST 121175 ALPG CTRL Fail Input Check 1 (TOFL/ANDFL) 
TEST 121175 RESULT ------------------------------------------------&gt; 
***PASS
TEST 121176 ALPG CTRL Fail Input Check 2 (AFAIL) 
TEST 121176 RESULT ------------------------------------------------&gt; 
***PASS
TEST 121177 ALPG CTRL Fail Triger Output Check 
TEST 121177 RESULT ------------------------------------------------&gt; 
***PASS
TEST 121178 ALPG CTRL Fail Stop Check 1 (Fail inh) 
TEST 121178 RESULT ------------------------------------------------&gt; 
***PASS
TEST 121179 ALPG CTRL Fail Stop Check 2 (Fsel/Flash) 
TEST 121179 RESULT ------------------------------------------------&gt; 
***PASS
TEST 121180 ALPG CTRL Fail Counter Inc Check 
TEST 121180 RESULT ------------------------------------------------&gt; 
***PASS
TEST 121181 ALPG CTRL Fail Counter Clear Check 
TEST 121181 RESULT ------------------------------------------------&gt; 
***PASS
TEST 121182 ALPG CTRL Fmax Flag Select Check 1 (Para1) 
TEST 121182 RESULT ------------------------------------------------&gt; 
***PASS
TEST 121183 ALPG CTRL Fmax Flag Select Check 2 (Para2) 
TEST 121183 RESULT ------------------------------------------------&gt; 
***PASS
TEST 121184 ALPG CTRL Fmax Flag Select Check 3 (Para4) 
TEST 121184 RESULT ------------------------------------------------&gt; 
***PASS
TEST 121185 ALPG CTRL Fmax Flag Select Check 4 (Para8) 
TEST 121185 RESULT ------------------------------------------------&gt; 
***PASS
TEST 121186 ALPG CTRL Match Control Check 
TEST 121186 RESULT ------------------------------------------------&gt; 
***PASS
TEST 121201 ALPG AGEN Set Instruction Check 1 
TEST 121201 RESULT ------------------------------------------------&gt; 
***PASS
TEST 121202 ALPG AGEN Set Instruction Check 2 
TEST 121202 RESULT ------------------------------------------------&gt; 
***PASS
TEST 121203 ALPG AGEN Set Instruction Check 3 
TEST 121203 RESULT ------------------------------------------------&gt; 
***PASS
TEST 121204 ALPG AGEN XYZ Base Function Check 
TEST 121204 RESULT ------------------------------------------------&gt; 
***PASS
TEST 121205 ALPG AGEN YZ Base Carry Function Check 
TEST 121205 RESULT ------------------------------------------------&gt; 
***PASS
TEST 121206 ALPG AGEN D3/D4 Function Check 
TEST 121206 RESULT ------------------------------------------------&gt; 
***PASS
TEST 121210 ALPG AGEN XYZ Current ALU Check 1 
TEST 121210 RESULT ------------------------------------------------&gt; 
***PASS
TEST 121211 ALPG AGEN XYZ Current ALU Check 2 
TEST 121211 RESULT ------------------------------------------------&gt; 
***PASS
TEST 121212 ALPG AGEN XYZ Current ALU Check 3 
TEST 121212 RESULT ------------------------------------------------&gt; 
***PASS
TEST 121213 ALPG AGEN Y Current Carry Function Check 1 
TEST 121213 RESULT ------------------------------------------------&gt; 
***PASS
TEST 121214 ALPG AGEN Y Current Carry Function Check 2 
TEST 121214 RESULT ------------------------------------------------&gt; 
***PASS
TEST 121215 ALPG AGEN Z Current Carry Function Check 1 
TEST 121215 RESULT ------------------------------------------------&gt; 
***PASS
TEST 121216 ALPG AGEN Z Current Carry Function Check 2 
TEST 121216 RESULT ------------------------------------------------&gt; 
***PASS
TEST 121220 ALPG AGEN XYZ Base Read Check 
TEST 121220 RESULT ------------------------------------------------&gt; 
***PASS
TEST 121221 ALPG AGEN XYZ Current REG Read Check 
TEST 121221 RESULT ------------------------------------------------&gt; 
***PASS
TEST 121222 ALPG AGEN XYZ Address Select Check 
TEST 121222 RESULT ------------------------------------------------&gt; 
***PASS
TEST 121223 ALPG AGEN XYZ Base Current Select Check 
TEST 121223 RESULT ------------------------------------------------&gt; 
***PASS
TEST 121224 ALPG AGEN XYZ Address Invert Check 
TEST 121224 RESULT ------------------------------------------------&gt; 
***PASS
TEST 121225 ALPG AGEN XYZ Address Mask Check 
TEST 121225 RESULT ------------------------------------------------&gt; 
***PASS
TEST 121300 ALPG AGEN Scram Format Check 
TEST 121300 RESULT ------------------------------------------------&gt; 
***PASS
TEST 121301 ALPG AGEN Scram Enable Check 1 
TEST 121301 RESULT ------------------------------------------------&gt; 
***PASS
TEST 121302 ALPG AGEN Scram Enable Check 2 
TEST 121302 RESULT ------------------------------------------------&gt; 
***PASS
TEST 121303 ALPG DGEN Real Time Set Check 
TEST 121303 RESULT ------------------------------------------------&gt; 
***PASS
TEST 121304 ALPG DGEN TP Instruction Check 
TEST 121304 RESULT ------------------------------------------------&gt; 
***PASS
TEST 121305 ALPG DGEN DSD Instruction Check 
TEST 121305 RESULT ------------------------------------------------&gt; 
***PASS
TEST 121306 ALPG DGEN FP0/FP1 Check 
TEST 121306 RESULT ------------------------------------------------&gt; 
***PASS
TEST 121307 ALPG DGEN FP3 Function check 1 
TEST 121307 RESULT ------------------------------------------------&gt; 
***PASS
TEST 121308 ALPG DGEN FP3 Function check 2 
TEST 121308 RESULT ------------------------------------------------&gt; 
***PASS
TEST 121309 ALPG DGEN FP4 Function check 1 
TEST 121309 RESULT ------------------------------------------------&gt; 
***PASS
TEST 121310 ALPG DGEN FP4 Function check 2 
TEST 121310 RESULT ------------------------------------------------&gt; 
***PASS
TEST 121311 ALPG DGEN FP5 Function check 1 
TEST 121311 RESULT ------------------------------------------------&gt; 
***PASS
TEST 121312 ALPG DGEN FP5 Function check 2 
TEST 121312 RESULT ------------------------------------------------&gt; 
***PASS
TEST 121313 ALPG DGEN FP6 Function check 1 
TEST 121313 RESULT ------------------------------------------------&gt; 
***PASS
TEST 121314 ALPG DGEN FP6 Function check 2 
TEST 121314 RESULT ------------------------------------------------&gt; 
***PASS
TEST 121315 ALPG DGEN TP INV Check 
TEST 121315 RESULT ------------------------------------------------&gt; 
***PASS
TEST 121316 ALPG DGEN CBMA Check 
TEST 121316 RESULT ------------------------------------------------&gt; 
***PASS
TEST 121317 ALPG DGEN CBM Check 
TEST 121317 RESULT ------------------------------------------------&gt; 
***PASS
TEST 121318 ALPG DGEN CPE DRE ETC Check 
TEST 121318 RESULT ------------------------------------------------&gt; 
***PASS
TEST 121319 ALPG DGEN TP PARA Mode Check 
TEST 121319 RESULT ------------------------------------------------&gt; 
***PASS
TEST 121320 ALPG DGEN CD PARA Mode Check 
TEST 121320 RESULT ------------------------------------------------&gt; 
***PASS
TEST 121321 ALPG DGEN Serializer AP Check 1 
TEST 121321 RESULT ------------------------------------------------&gt; 
***PASS
TEST 121322 ALPG DGEN Serializer AP Check 2 
TEST 121322 RESULT ------------------------------------------------&gt; 
***PASS
TEST 121323 ALPG DGEN Serializer AP Clear Check 
TEST 121323 RESULT ------------------------------------------------&gt; 
***PASS
TEST 121324 ALPG DGEN Serializer Output Check 
TEST 121324 RESULT ------------------------------------------------&gt; 
***PASS
TEST 121325 ALPG DGEN FixData REG PARA Mode Check 
TEST 121325 RESULT ------------------------------------------------&gt; 
***PASS
TEST 121326 ALPG DGEN CDREG PARA Mode Check 
TEST 121326 RESULT ------------------------------------------------&gt; 
***PASS
TEST 121400 ALPG PM Size Sense Check 
TEST 121400 RESULT ------------------------------------------------&gt; 
***PASS
TEST 121401 ALPG PM Address Pointer Check 
TEST 121401 RESULT ------------------------------------------------&gt; 
***PASS
TEST 121402 ALPG PM Read Write Check 
TEST 121402 RESULT ------------------------------------------------&gt; 
***PASS
TEST 121403 ALPG PM Scan Mode Check 1 (SET0/1) 
TEST 121403 RESULT ------------------------------------------------&gt; 
***PASS
TEST 121404 ALPG PM Scan Mode Check 2 (DIAG1) 
TEST 121404 RESULT ------------------------------------------------&gt; 
***PASS
TEST 121405 ALPG PM Scan Mode Check 3 (DIAG2) 
TEST 121405 RESULT ------------------------------------------------&gt; 
***PASS
TEST 121406 ALPG PM Scan Start/Stop Check 
TEST 121406 RESULT ------------------------------------------------&gt; 
***PASS
TEST 121407 ALPG PM Read/Write Format Check 
TEST 121407 RESULT ------------------------------------------------&gt; 
***PASS
TEST 121408 ALPG PM Para2/4 Write Check 
TEST 121408 RESULT ------------------------------------------------&gt; 
***PASS
TEST 121409 ALPG PM Para2/4 Read Check 
TEST 121409 RESULT ------------------------------------------------&gt; 
***PASS
TEST 121410 ALPG PM Para2/4 DeviceSel Write Check 
TEST 121410 RESULT ------------------------------------------------&gt; 
***PASS
TEST 121411 ALPG PM Para2/4 DeviceSel Read Check 
TEST 121411 RESULT ------------------------------------------------&gt; 
***PASS
TEST 121412 ALPG PM Full Scan Check 
TEST 121412 RESULT ------------------------------------------------&gt; 
***PASS
TEST 121413 ALPG PM Read/Write by DMA Check 
TEST 121413 RESULT ------------------------------------------------&gt; 
***PASS
TEST 121420 ALPG PM Address Select Check 
TEST 121420 RESULT ------------------------------------------------&gt; 
***PASS
TEST 121421 ALPG PM EXP Mode Check 1 (D&lt;PM) 
TEST 121421 RESULT ------------------------------------------------&gt; 
***PASS
TEST 121422 ALPG PM Memory Block Select Check 
TEST 121422 RESULT ------------------------------------------------&gt; 
***PASS
TEST 121423 ALPG PM EXP Mode Check 2 (WPM) 
TEST 121423 RESULT ------------------------------------------------&gt; 
***PASS
TEST 121424 ALPG PM Mode Register Check 
TEST 121424 RESULT ------------------------------------------------&gt; 
***PASS
TEST 121425 ALPG PM EXP Mode Check 3 (Para WPM) 
TEST 121425 RESULT ----------------------------------------------</t>
  </si>
  <si>
    <t xml:space="preserve">10,000 EUR</t>
  </si>
  <si>
    <t xml:space="preserve">99388</t>
  </si>
  <si>
    <t xml:space="preserve">Versatest V4000</t>
  </si>
  <si>
    <t xml:space="preserve">De-installed, warehoused.
The equipment can be inspected by appointment.
The current storage conditions of the equipment is shown in the attached 
photo.
Includes Model E7089A
Main tester Unit Power supply options:
200-240V 1 phase 3 wire 50/60 Hz 6A
100-120V 1 phase 3 wire 50/60 Hz 12A
CE Marked
Personal Computer details:
Includes:
P/N E7104A-002 Controller s/n US44200177
V4000 EDC-4420
FRU E7089-87013/89013 V4000 configured for CSRD
Agilent P/N 82350B</t>
  </si>
  <si>
    <t xml:space="preserve">9,500 EUR</t>
  </si>
  <si>
    <t xml:space="preserve">99389</t>
  </si>
  <si>
    <t xml:space="preserve">Automated Test Equipment</t>
  </si>
  <si>
    <t xml:space="preserve">De-installed, warehoused.
The equipment can be inspected by appointment.
The current storage conditions of the equipment is shown in the attached 
photo.</t>
  </si>
  <si>
    <t xml:space="preserve">99390</t>
  </si>
  <si>
    <t xml:space="preserve">De-installed, warehoused.
The equipment can be inspected by appointment.</t>
  </si>
  <si>
    <t xml:space="preserve">109022</t>
  </si>
  <si>
    <t xml:space="preserve">Versatest V6000</t>
  </si>
  <si>
    <t xml:space="preserve">Test Engineering Workstation for Office or Laboratory Use</t>
  </si>
  <si>
    <t xml:space="preserve">-For high volume sorting of NAND devices and KGD
-Can change from Flash to DRAM
-Water cooled with reduced footprint
-Includes the main unit, and an HP xw6600 Workstation
Overview
The Verigy V6000e is a memory test engineering workstation (EWS) for a lab 
or
office environment. The system employs a single test site configuration for 
test
program development or small-lot testing. This development system is fully
compatible with the V6000 high-volume production test systems.
The configuration for both the 288 I/O channels (Office version) and 576 
I/O
channels (Lab version) relies on an internal liquid-cooling loop and air 
cooling for
heat dissipation and cooling of components in the test system cabinet, 
though the
Lab version requires a higher supply voltage.
V6000e Test System Characteristics
The test system will typically be used for test program development, device
characterization, and small-lot testing. General characteristics of the 
test system
are:
· Up to 576 I/O channels
· Configurable from 140 / 280 / 560 Mbps data rate
-The equipment in this case is the lab. version, which is configured with 
576 I/O channels
-It has an internal liquid-cooling loop
-It is set up for use with a single phase 240V power input.
-The Laboratory Version of the system is designed for Test program 
development
-CRM-1, CRM-2, and CRM-4 support
-Dual VHDM connector pairs at top of system cabinet
Chassis Detailed Configuration:
-Model:E7124A-975
-Vintage: 2008
-S/N: CN49170109
-Power Input Rating: 200-240V , 50/60 Hz, 12A
-CE Marked
-Made in USA
Boards Included:
E7124-66813 - EDC 4921 QTY 2
TSM WITH PPS32 REV 007
E7089-66500 - Power distribution board
DUAL EDGE CONNECTOR P/N: E7124-04118 REV A
LEAD TIME: 2-3 WEEKS ARO</t>
  </si>
  <si>
    <t xml:space="preserve">15,000 EUR</t>
  </si>
  <si>
    <t xml:space="preserve">10544</t>
  </si>
  <si>
    <t xml:space="preserve">Agilent / Verigy / Keysight</t>
  </si>
  <si>
    <t xml:space="preserve">4261A</t>
  </si>
  <si>
    <t xml:space="preserve">LCR METER</t>
  </si>
  <si>
    <t xml:space="preserve">serial number 2830J10531 dimensions 47cm x 22cm x 15 cm Weight 6 kg
WAREHOUSED IN AVEZZANO 67051 iTALY
IN WORKING CONDITION</t>
  </si>
  <si>
    <t xml:space="preserve">200 EUR</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</si>
  <si>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</si>
  <si>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</si>
  <si>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</si>
  <si>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</si>
  <si>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</si>
  <si>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Avezzano</t>
  </si>
  <si>
    <t xml:space="preserve">18869</t>
  </si>
  <si>
    <t xml:space="preserve">E4915A</t>
  </si>
  <si>
    <t xml:space="preserve">Crystal impedance LCR meter</t>
  </si>
  <si>
    <t xml:space="preserve">Agilent Part Number E4915-90030</t>
  </si>
  <si>
    <t xml:space="preserve">500 EUR</t>
  </si>
  <si>
    <t xml:space="preserve">76605</t>
  </si>
  <si>
    <t xml:space="preserve">41501B</t>
  </si>
  <si>
    <t xml:space="preserve">SMU and Pulse Generator Expander 2 units</t>
  </si>
  <si>
    <t xml:space="preserve">De-installed from working condition in the fab.
The Keysight 41501B SMU and Pulse Generator Expander unit is available to 
augment the measurement capabilities of the 4155C and 4156C. The 41501B 
plugs into the rear of the 4155C/4156C, and its additional measurement 
resources are automatically recognized by the 4155C/4156C during boot-up. 
These additional resources appear in the 4155C/4156C “Channels: Channel 
Definition” page and they are treated exactly the same as the measurement 
resources of the 4155C/4156C
Config: HPSMU: 1Unit
PGU: 2Unit
 Parameter analyzer
Comments: Serial Number JP10E00262
Vintage 2001
OEM Agilent Technologies
Model 41501B
Measuring and analyzing the characteristics of Process semiconductor 
devices. SYSTEM CONFIGURATION
HPSMU: 1Unit
PGU: 2Unit
Spec. Options
HPSMU (High Power SMU) two pulse generator units (PGUs) (Option)
one high power source monitor unit (HPSMU: 10 fA/ V to 1 A/200 V)
or two MPSMUs (Option).
one ground unit (GNDU)
Voltage 0 V to 200 V
Current  1 pA to 1 A
Compliance accuracy Same as current (voltage) set accuracy.
GNDU (Ground Unit)
PGU (Pulse Generator Unit)
Output voltage 0 V  100 V
Sink current maximum 1.6 A
Output terminal/connection
Single triaxial connector,
Kelvin (remote sensing)
Modes pulse or constant
Amplitude 0 Vpp to 40 Vpp
Window -40.0 V to +40.0 V
Maximum current  200 mA (width: d 1 ms, average current d 100 mA)
100 mA
Output impedance 50  and low impedance (d 1  )
Burst count range 1 to 65535
Trigger output Level: TTL
Timing: same timing and width as PGU1 pulse output.</t>
  </si>
  <si>
    <t xml:space="preserve">avezzano, Italy</t>
  </si>
  <si>
    <t xml:space="preserve">3,000 EUR</t>
  </si>
  <si>
    <t xml:space="preserve">79588</t>
  </si>
  <si>
    <t xml:space="preserve">1671G</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</si>
  <si>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</si>
  <si>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</si>
  <si>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</si>
  <si>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995 EUR</t>
  </si>
  <si>
    <t xml:space="preserve">79589</t>
  </si>
  <si>
    <t xml:space="preserve">-In Avezzano (AQ) 67051 Italy
-CE marked
-In working condition
-see photo for details</t>
  </si>
  <si>
    <t xml:space="preserve">100700</t>
  </si>
  <si>
    <t xml:space="preserve">Alphasem</t>
  </si>
  <si>
    <t xml:space="preserve">DB 608-PRL</t>
  </si>
  <si>
    <t xml:space="preserve">Die Sort System</t>
  </si>
  <si>
    <t xml:space="preserve">Assembly</t>
  </si>
  <si>
    <t xml:space="preserve">for spares use</t>
  </si>
  <si>
    <t xml:space="preserve">Width = 1700 mm
Height = 1550 mm
Depth = 1300 mm
Weight = 500 kg
 </t>
  </si>
  <si>
    <t xml:space="preserve">100 EUR</t>
  </si>
  <si>
    <t xml:space="preserve">2669</t>
  </si>
  <si>
    <t xml:space="preserve">Angelantoni</t>
  </si>
  <si>
    <t xml:space="preserve">T600 TU5</t>
  </si>
  <si>
    <t xml:space="preserve">Large Clean-room Oven with internal blowers</t>
  </si>
  <si>
    <t xml:space="preserve">FACILITIES</t>
  </si>
  <si>
    <t xml:space="preserve">CE MARK 380V , 11kW, 3 phase.
SERIAL NUMBER 5573
internal dimensions 100 cm x 69 cm x 85 cm hight
temperature range +40 to +160 celcius +/- 1 celcius
external dimensions 182cm x 105 cm x 215 cm (height).
Stored at warehouse of SD-FABSURPLUSI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
The machine is configurable via the insertion of a series of alphanumerical 
characters. 3 digit LED display, with a readout sensitivity of either 0.1 C 
or 1 C Outputs: 2 relays (two way contacts) 8(3) A 20 VAC</t>
  </si>
  <si>
    <t xml:space="preserve">avezzano</t>
  </si>
  <si>
    <t xml:space="preserve">10637</t>
  </si>
  <si>
    <t xml:space="preserve">T600 TUS</t>
  </si>
  <si>
    <t xml:space="preserve">CE MARK 380V , 18A, 11kW, 3 phase. SERIAL NUMBER 5574 internal dimensions 
100 cm x 69 cm x 85 cm hight temperature range +40 to +160 celcius external 
dimensions 182cm x 105 cm x 215 cm (height). Stored at warehouse of 
SDI-Fabsurplus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start.The machine is configurable via the insertion of a series 
of alphanumerical characters. 3 digit LED display, with a readout 
sensitivity of either 0.1 C or 1 C Outputs: 2 relays (two way contacts) 
8(3) A 240 VAC</t>
  </si>
  <si>
    <t xml:space="preserve">34740</t>
  </si>
  <si>
    <t xml:space="preserve">AP &amp; S</t>
  </si>
  <si>
    <t xml:space="preserve">TwinStep-B H3P04</t>
  </si>
  <si>
    <t xml:space="preserve">Semi-Automatic Wet Bench, used for H3PO4 with a 2 stage Megasonic and QDR</t>
  </si>
  <si>
    <t xml:space="preserve">200 mm</t>
  </si>
  <si>
    <t xml:space="preserve">Supply Voltage: 3 phase N. PE. Nominal Voltage: 3 x 400 VAC 50 Hz 9A 3 KVA 
Ce marked
Deinstalled
Warehoused
can be inspected by appointment
Config: 2 x Metronics C1500-ME megasonic cleaning systems
includes manuals
Location: Avezzano (AQ) Italy 67051
The serial number is TS05447
I've got all the manuals here in our Naples Italy office.
It is a small wet processing system and the general description by the 
manufacturer AP and S is "Twinstep-B H3PO4"
The process is H3PO4 Megasonic QDR.
The system has two stages of baths of H3PO4 with Megasonic.
It is a bit difficult to get the information into a small size, but I took 
a copy of the system schematic diagrams and they are attached here.
The robotic handling system is an EF Werner profiLINE 115, the software is 
Logic intelliTOOL, pump is IWAKI FW-Series,Pressure regulator is TESCOM, 
serial type 04, dosing pre-mix cabinet pump is IWAKI Type EH, Gas filter 
for N2 is Millipore, wafergard II F6 inline.
The tool was manufactured in November 2005 and removed from production in 
March 2010.
Since removal, it has been at my warehouse in Avezzano Italy.
The tool has a decontamination certificate with it.
The tool has the overall following dimensions:-
L 900 mm D 1584 mm H 1800 mm (upper edge of cleanroom)
L 900 mm D 1584 mm H 2600 mm (upper edge of pre-mix cabinet)
This wet bench comes with all the documentation, as you would expect for a 
machine made in Germany.
We have scanned all the documents and uploaded them to google drive.
Here are links to all the documents.
You can browse them and download them if you like.
If you need to know any more technical information about any aspects, then, 
please let me know:-
Specifications, mechanical drawings and electrical schematics:
&lt;https://drive.google.com/file/d/1I3oSFibY6gcHm7PadE4iOpvCC7lA_vUa/view?usp=sharing&gt;
Operation Manual:
&lt;https://drive.google.com/file/d/1VzjaP-jHg0oL2pfecrkpumSspRTFVteO/view?usp=sharing&gt;
Maintenance Manual:
&lt;https://drive.google.com/file/d/1-L73w7Ws1DFf3p3BhXrbJ565rJMN2yrb/view?usp=sharing&gt;
 </t>
  </si>
  <si>
    <t xml:space="preserve">Avezzano 67051 Italy</t>
  </si>
  <si>
    <t xml:space="preserve">15,000 USD</t>
  </si>
  <si>
    <t xml:space="preserve">83514</t>
  </si>
  <si>
    <t xml:space="preserve">Applied Materials</t>
  </si>
  <si>
    <t xml:space="preserve">Opal 7830i Enhanced</t>
  </si>
  <si>
    <t xml:space="preserve">CD MEASUREMENT SEM FOR 200 mm / 150 mm wafers</t>
  </si>
  <si>
    <t xml:space="preserve">100 mm to 200 mm</t>
  </si>
  <si>
    <t xml:space="preserve">-De-installed.
-Warehoused.
-Crated.
-See attached the photos
-CE marked
- In excellent condition and was de-installed from working condition.
- Has only been used for 3 years and then stored in crates.
Includes:
Genmark model Arm Gen IV 
Controller S08RV21
Controller SM Robot S08R
Varian Turbo V250 "Macro-Torr"
Olympus scope
Varian 929-6004 Multivac ion pump controller
General Performance Specifications:
CD measurement range 0.10 um to 9.50 um
Wafer Size Range Minimum 100 mm Maximum 200 mm
Acceleration Voltage Minimum 5 kV Maximum 3 kV
Number of Steps 6
Critical Dimension Measurement Range 0.10 µm - 9.50 µm
CD Measurement Resolution 50 Å
Cassette to Cassette YES
Power Requirements 120/208 V 50/60 Hz 3 Phase
-Includes manual
-Includes all accessories and spare parts
-See attached photos for details</t>
  </si>
  <si>
    <t xml:space="preserve">30,000 EUR</t>
  </si>
  <si>
    <t xml:space="preserve">96534</t>
  </si>
  <si>
    <t xml:space="preserve">Mirra Mesa</t>
  </si>
  <si>
    <t xml:space="preserve">CMP system</t>
  </si>
  <si>
    <t xml:space="preserve">refurbished</t>
  </si>
  <si>
    <t xml:space="preserve">-See attached photo for current condition.
-See the pdf attached for the configuration in detail.</t>
  </si>
  <si>
    <t xml:space="preserve">Singapore</t>
  </si>
  <si>
    <t xml:space="preserve">2,700,000 USD</t>
  </si>
  <si>
    <t xml:space="preserve">96537</t>
  </si>
  <si>
    <t xml:space="preserve">Mirra Ontrak</t>
  </si>
  <si>
    <t xml:space="preserve">Poly/STI CMP</t>
  </si>
  <si>
    <t xml:space="preserve">THIS EQUIPMENT IS AVAILABLE IN COMPLETELY REFURBISHED CONDITION,
EQUIPMENT DETAILS:
System configuration 	Preferred system configuration
General information 	Selected Option
Technology 	Oxide/STI/WCMP/CUCMP
Platform Type 	Mirra Ontrak
Wafer Specification 	Selected Option
Wafer Size 	200mm
Wafer Shape 	Notch Type
Mirra 3400 CMP System
System Information 	Selected Option
Application 	Oxide/STI/WCMP/CUCMP
System 	Dry-In-Dry-Out
Process Type 	All Process
Cleaner Type 	Ontrak Integra
Wet Robot Type 	Standard
Wet Queue Tank 	Yes
System Skins 	
Clear Skins
Load Cup 	Full Contact HCLU, Overhauled
Cassette Type 	8 inch
Performance Enhancement Options 	Selected Option
Daily PM Reduction Kit (Clean Kit) 	NA
Pad Conditioner Head 1~3 	DDF3
Pad Conditioner Disk Holder 	Universal, Screw type
Pad Conditioner Retrofit 	
Normal DDF3
Pad Conditioner Gear Assembly Overhaul 	Yes
Factory Interface Options 	Selected Option
Platen 1 ISRM 	Legacy
Platen 2 ISRM 	Legacy
Platen 3 ISRM 	Legacy
In Line Metrology 	Not Applicable
SECS GEM Interface 	Yes
Installation Type 	FABS202
Integrated System Basic FABS 	Yes (FFU included)
FABS Robot Blade 	Yes, OEM new or overhauled
Cassette Tank 	Yes
Factory Automation 	Yes
Polisher Options 	Selected Option
Polishing Head (Head1~4) 	TITAN 1 x 4
Upper Pneumatics Assembly (UPA) 	TITAN1 UPA
UPA Location 	External Relocated
Pad Wafer Loss Sensor 	Dual Sensor
Platen Temperature Control 	No
Platen Temp Control Cable 	No
Upper Platen Coating 	Teflon Coating
Platen Gear Assembly Overhaul 	Yes, Greaseless Type
Slurry Delivery Options 	Selected Option
Slurry Delivery 	3 Slurries
Slurry Flow Rate 	Standard Flow
Slurry Flow Controller (CLC) 	Tokyo Keiso CLC x 3
Slurry Pump Head 	Yes (Not applicable, if CLC model is selected)
Slurry Containment Bulkhead 	Double Containment
Slurry Facilities 	None
Slurry Loop Line 	No
Slurry Loop Line A 	Slurry (PL1, PL2, PL3)
Slurry Loop Line B 	Optional
Slurry Loop Line C 	Optional
Slurry Dispense Arm 	Standard Length, Platen1~3
  	High Pressure Rinse
Slurry Leak Detector 	Yes
Cleaner Plumbing 	Not Applicable
DI Water 	Standard
Slurry Tube 	Yes
Slurry Filter &amp; Housing 	Optional
Slip Out Sensor Slurry Cover Per Head 	Yes
FACILITIES OPERATIONS
EMO Guard Ring 	Yes
EMO IO 	No
System Labels 	English
System User Labels 	English
LOTO Box 	No
Smoke Detector 	Yes
Polisher Slurry Leak Sensor 	Yes
Electrical Requirements 	Selected Option
Line Frequency 	50 HZ
Line Voltage 	200/208 VAC
Uninterruptible Power Supply 	None
Power Lamp 	Green Lamp
Power Connected Lamp 	No
Circuit Breaker 	200A
Controller Top Panel 	Holes Punched Out for AC Power Cables Entry
Configurable IO 	No
GFI Type 	Standard 30mA
Isolation Transformer 	No
Umbilical's 	Selected Option
CAT Track Style 	Water Fall
Polisher to Controller Cable 	Standard
Controller to Monitor Cable 	Standard 30 ft
Slurry System Interface Cable 	None
Factory Hookup 	Selected Option
Upper Exhaust 	Standard
Upper Exhaust Material 	Stainless Steel
Lower Exhaust 	None
Process Exhaust Vent Interlock Sensor 	Yes
Upper Exhaust Connection 	No Flange
Drain Manifold 	Options:
1 Line or 4 Lines to Facilities
Drain Adapter 	NPT Fittings
Internal Vacuum Venturi 	Yes
OPERATOR INTERFACE OPTIONS
Operating Hardware &amp; Software 	Selected Option
Hard disk 	Dual Harddisk
Memory 	128M or above
CPU 	PIII CPU or above
Fabs Software 	Fabs Daemon 1.35
Operating System 	Windows NT 4.00.1381 or above
Software Version 	MB60a1 or above
Endpoint 	IB11h8
Cleaner Software 	2.3.8
User Interface 	Selected Option
Monitor Selection 	1 FPD
Monitor 1 Location 	Front FPD On Cart
Mouse or Trackball 	Mouse (include keyboard)
Start Stop Button 	Controller
Light Towers Selection 	Polisher and Controller
Polisher Light Tower 	Selected Option
Polisher Tower Mounting Type 	Pole Mounted
Polisher Tower No of Colors 	3 Color
Polisher Tower Lamp Type 	Incandescent
Polisher Tower Colors Sequence 	RYG
Controller Light Tower 	Selected Option
Controller Tower Mounting Type 	Pole Mounted
Controller Tower No of Colors 	3 Color
Controller Tower Lamp Type 	Incandescent
Controller Colors Sequence 	RYG
Cleaner Options 	Selected Option
Ontrak Cleaner 	Yes
Touch Screen 	Yes
Controller Box 	Yes
Input Station 	Yes
Brush 1 Station 	Yes
Brush 2 Station 	Yes
Spin Station 	Yes
Megasonics 	No
Leak Detector 	Yes
Roller &amp; Brush Rotation Detector 	Yes
 </t>
  </si>
  <si>
    <t xml:space="preserve">1,650,000 USD</t>
  </si>
  <si>
    <t xml:space="preserve">101768</t>
  </si>
  <si>
    <t xml:space="preserve">0010-00557 REV A</t>
  </si>
  <si>
    <t xml:space="preserve">Heat Exchanger</t>
  </si>
  <si>
    <t xml:space="preserve">Type: 0010-00557 rev A
UNIT DIMENSIONS: 51 CM X 73 CM X 70 CM (H)
ESTIMATED CRATE DIMENSIONS: 61 CM X 83 CM X 100 CM (H)
ESTIMATED CRATED WEIGHT: 200 KGS</t>
  </si>
  <si>
    <t xml:space="preserve">4,000 EUR</t>
  </si>
  <si>
    <t xml:space="preserve">106203</t>
  </si>
  <si>
    <t xml:space="preserve">Mirra 3400 Stand-Alone</t>
  </si>
  <si>
    <t xml:space="preserve">Oxide/STI CMP</t>
  </si>
  <si>
    <r>
      <rPr>
        <sz val="8"/>
        <rFont val="Arial"/>
        <family val="0"/>
      </rPr>
      <t xml:space="preserve">AMAT MIRRA 3400 STAND-ALONE CONFIGURATION
Technology    Oxide/STI/WCMP/CUCMP
Platform Type    MIRRA 3400
Wafer Specification    Selected Option
Wafer Size    200mm
Wafer Shape    Notch Type
Mirra 3400 CMP System   
System Information    Selected Option
Application    Oxide/STI/WCMP/CUCMP
System    Wet-In-Wet-Out
Process Type    All Process
Cleaner Type    NIL
Wet Robot Type    Standard, Refurbished
Wet Queue Tank    Yes
System Skins    Clear Skins
Load Cup    Full Contact HCLU, Overhauled
Cassette Type    8 inch
Performance Enhancement Options    Selected Option
Daily PM Reduction Kit (Clean Kit)    Yes
Pad Conditioner Head 1~3    DDF3
Pad Conditioner Disk Holder    Universal
Pad Conditioner Sweep Hard Stop    Yes
Pad Conditioner Retrofit    Normal DDF3
Pad Conditioner Gear Assembly Overhaul    Yes
Factory Interface Options    Selected Option
Platen 1 ISRM    Legacy ISRM
Platen 2 ISRM    Legacy ISRM
Platen 3 ISRM    Legacy ISRM
In Line Metrology    Not Applicable
SECS GEM Interface    Yes
Installation Type    Wet in Wet Out
Integrated System Basic FABS    Not included
FABS Robot Blade    NA
Cassette Tank    Optional
Factory Automation    No
Polisher Options    Selected Option
Polishing Head (Head1~4)    TITAN 1 x 4ea
Upper Pneumatics Assembly (UPA)    TITAN1 UPA
UPA Location    External Relocated
Pad Wafer Loss Sensor    Dual Sensor
Platen Temperature Control    No
Platen Temp Control Cable    No
Upper Platen Coating    Teflon Coating
Platen Gear Assembly Overhaul    Yes, Greaseless type
Slurry Delivery Options    Selected Option
Slurry Delivery    3 Slurries
Slurry Flow Rate    Standard Flow
Slurry Flow Controller (CLC)    Tokyo Keiso CLC x 3ea
Slurry Pump Head    Yes (Not Applicable, if CLC model)
Slurry Containment Bulkhead    Double Containment
Slurry Facilities    None
Slurry Loop Line    No
Slurry Loop Line A    Slurry (PL1, PL2, PL3)
Slurry Loop Line B    Optional
Slurry Loop Line C    Optional
Slurry Dispense Arm    Standard Length, Platen1~3 High Pressure Rinse
Slurry Leak Detector    Yes
Cleaner Plumbing    Not Applicable
DI Water    Standard
Slurry Tube    Yes
Slurry Filter &amp; Housing    Optional
Slip Out Sensor Slurry Cover Each Head    Yes
FACILITIES OPTIONS   
System Safety    Selected Option
EMO Guard Ring    Yes
EMO IO    No
System Labels    English
System User Labels    English
LOTO Box    No
Smoke Detector    Yes
Polisher Slurry Leak Sensor    Yes
Electrical Requirements    Selected Option
Line Frequency    50 HZ
Line Voltage    200/208 VAC
Uninterruptible Power Supply    None
Power Lamp    Green Lamp
Power Connected Lamp    No
Circuit Breaker    200A
Controller Top Panel    Holes punched out for AC Power Cables Entry
Configurable IO    No
GFI Type    Standard 30mA
Isolation Transformer    No
Umbilical's    Selected Option
CAT Track Style    Water Fall
Polisher to Controller Cable    Standard 30ft
Controller to Monitor Cable    Standard
Slurry System Interface Cable    None
Factory Hookup    Selected Option
Upper Exhaust    Standard
Upper Exhaust Material    Stainless Steel
Lower Exhaust    None
Process Exhaust Vent Interlock Sensor    Yes
Upper Exhaust Connection    No Flange
Drain Manifold    4 Lines to Facilities
Drain Adapter    NPT Fittings
Internal Vacuum Venturi    Yes
OPERATOR INTERFACE OPTIONS   
Operating Hardware &amp; Software    Selected Option
Hard Disk    Dual Hard Disk
Memory    128M or above
CPU    PIII CPU or above
Fabs Software    Fabs Daemon 1.35
Operating System    Windows NT 4.00.1381 or above
Software Version    MB60a1 or above
Endpoint    IB11h8
Cleaner Software    2.3.8
User Interface    Selected Option
Monitor Selection    1 FPD
Monitor 1 Location    Front FPD On Cart
Mouse or Trackball    Mouse (include keyboard</t>
    </r>
    <r>
      <rPr>
        <sz val="8"/>
        <rFont val="Noto Sans CJK SC"/>
        <family val="2"/>
      </rPr>
      <t xml:space="preserve">）
</t>
    </r>
    <r>
      <rPr>
        <sz val="8"/>
        <rFont val="Arial"/>
        <family val="0"/>
      </rPr>
      <t xml:space="preserve">Start Stop Button    Controller
Light Towers Selection    Polisher and Controller
Polisher Light Tower    Selected Option
Polisher Tower Mounting Type    Pole Mounted
Polisher Tower No of Colors    3 Color
Polisher Tower Lamp Type    Incandescent
Polisher Tower Colors Sequence    RYG
Controller Light Tower    Selected Option
Controller Tower Mounting Type    Pole Mounted
Controller Tower No of Colors    3 Color
Controller Tower Lamp Type    Incandescent
Controller Colors Sequence    RYG
</t>
    </r>
  </si>
  <si>
    <t xml:space="preserve">1,750,000 USD</t>
  </si>
  <si>
    <t xml:space="preserve">109063</t>
  </si>
  <si>
    <t xml:space="preserve">Oxide CMP system, with SMIF</t>
  </si>
  <si>
    <t xml:space="preserve">-See attached photos for current condition.
-See the pdf attached for the configuration in detail, also shown below in 
html:-
Wafer Size 	200 mm 	  	 
Purpose 	CMP Chemical Mechanical Polishing 	  	 
System Name 	Mirra Mesa with SMIF FAB 	  	 
Deatailed System requirement 	MIRRA MESA CMP SYSTEM FOR OXIDE POLISHING 	  	
Basic Mirra System including: 	  	  	 
Process 	Oxide CMP 	  	 
Tool type 	Mirra Mesa with SMIF FAB 	  	 
HSMS/Serial 	  	HSMS, SECS II - GEM interface
Hardisk (SCSI/SSD) 	RAID 2 Bay HDD (SSD) 	  	 
Software 	System OS 	Window NT
  	Polisher Software Ver 	NA
  	Optical endpoint 	NA
  	Cleaner Software Ver 	NA
  	Main board 	Pentium III 400MHZ 128MB
Mirra Hardware configuration 	Pad Conditioner (X3) 	PC Base arm hub
  	  	DDF3 Head
  	  	Standard Universal Holder
  	  	Clear Pad Conditioner arm Cover
  	Platen 	Teflon coated platen with Platen shield
  	HCLU (X1) 	Standard HCLU
  	Robot (X1) 	Wet robot with long blade
  	Cross 	Kollmorgen head rotation Motor (X4), NSK replacement
  	  	Wafer Loss Sensor Assembly (X4)
  	ISRM 	Legacy for Platen 1,2 3
UPA 	Upper Pneumatic Assembly (Regulator) /
SMC Upper Pneumatic Assembly
Waterfall design Upper Polisher Electrical/Pneumatics
  	  	3 Port Rotary Union include refurbishment
  	Head 	Standard Titan I Head
Slurry Delivery 	Slurry line setup [2 delivery lines],
Platen1 &amp; 2 (line1), Platen3 (line2 )
  	  	-Extended rinse slurry dispense arm (2 slurry lines)
  	  	peristaltic pump
Controller 	* Start/Stop Button on Controller
  	  	* Smoke detector for Controller
  	  	* 3 Poles breaker
  	  	* 200 - 230 VAC PS
  	  	* 100 VAC Convenience outlet
  	  	Separate controller with 30 feets umbilicals
Miscellaneous 	Transparent skins for full machine
  	  	* 2 sets of keyboard and mouse (PS2 type) with KVM switch system
  	  	Through the wall configuration
  	  	* EMO button, Blank label, CE compliant
  	  	* Guard rings on all EMO Buttons
  	  	* English safety labels
  	  	* Drain 4 line system
  	  	* Drip Pan
  	  	* 8” Upper Exhaust Flange
  	  	* Lower Exhaust with main exit by the top
  	  	* Single spray Gun. Clear window in System skin.
Mesa 	
Megasonic 	Megasonic Generator
  	  	Megasonic Transducer Plate (New)
  	  	Megasonic tank includes gasket, rollers replacement
  	  	Megasonic Orion Heater includes refurbishment
  	  	Megasonic Pump includes refurbishment
  	  	Chemical Vessel setup (x2)
Brush Unit 1 and 2 	Chemical Vessel setup for both Brush 1 &amp; 2
  	  	Brush open/close assembly ( Zaytran - Fixed brush gap type)
  	SRD 	SRD module with lamp
  	Output 	Separate Output module and SRD module Exhaust
SMIF Fab
Hardware Configuration 	
SMIF 	3 SMIF port stations
  	  	SMIF Fab with Mini Environment
  	  	Ceramic robot blade with filter
  	  	Patlite 4 color Light tower with buzzer (Red, Green, White, Yellow)
 </t>
  </si>
  <si>
    <t xml:space="preserve">109088</t>
  </si>
  <si>
    <t xml:space="preserve">SEMVISION G3 Lite</t>
  </si>
  <si>
    <t xml:space="preserve">Defect Review SEM</t>
  </si>
  <si>
    <t xml:space="preserve">300 mm</t>
  </si>
  <si>
    <t xml:space="preserve">Wafer Handling Robot: Brooks ABM, Single Blade
Column Type: G3 Column, FEI / Denka Tip
Optical system configuration: Optical Microscope with 5x, 20x and 100x
EDX system: Not included
Stage Tilt system: Not included
Wafer rotation option: Included
Stage Wafer holder type: Electrostatic chuck
Performance Specifications
Prealigner accuracy: Delta XY &lt; 500 uM
ITU Repeatability:   Delta XY &lt;  20 uM
Stage Accuracy:      Delta XY &lt; 1.5 uM
Resolution:          3 nm @ 1.0 KeV
Focus Map / Offset:  90% within &lt; 3 uM
Auto Defect Offset:  95% within &lt; 1.5 uM
Throughput:          15 WPH
-Computers qty 3 (IP MEC WHC)
Operator Console (OC) with:
-qty 2 LCD (high-resolution) Monitors
-Keyboard/Mouse/Trackball
-Qty 1 Computer (WS)</t>
  </si>
  <si>
    <t xml:space="preserve">1,400,000 USD</t>
  </si>
  <si>
    <t xml:space="preserve">109112</t>
  </si>
  <si>
    <t xml:space="preserve">Verity-2</t>
  </si>
  <si>
    <t xml:space="preserve">CD MEASUREMENT SEM</t>
  </si>
  <si>
    <t xml:space="preserve">980,000 USD</t>
  </si>
  <si>
    <t xml:space="preserve">109535</t>
  </si>
  <si>
    <t xml:space="preserve">990-004763-015 (Upgrade)</t>
  </si>
  <si>
    <t xml:space="preserve">Upgrade for Pad Con Analog Pneumatic Assembly</t>
  </si>
  <si>
    <t xml:space="preserve">new unused</t>
  </si>
  <si>
    <t xml:space="preserve">-This is a 3rd party upgrade for the AMAT Analog Pneumatic Board for Pad 
Con Arm of Mirra and Mira Mesa CMP system.
-Installation is not included.
-Warranty: 6 months from delivery.
-More details available on request.</t>
  </si>
  <si>
    <t xml:space="preserve">98443</t>
  </si>
  <si>
    <t xml:space="preserve">ASM</t>
  </si>
  <si>
    <t xml:space="preserve">MS896</t>
  </si>
  <si>
    <t xml:space="preserve">LED sorter</t>
  </si>
  <si>
    <t xml:space="preserve">10</t>
  </si>
  <si>
    <t xml:space="preserve">100mm</t>
  </si>
  <si>
    <t xml:space="preserve">Deinstalled, warehoused. Can be inspected by appointment</t>
  </si>
  <si>
    <t xml:space="preserve">Taiwan</t>
  </si>
  <si>
    <t xml:space="preserve">1,500 USD</t>
  </si>
  <si>
    <t xml:space="preserve">98444</t>
  </si>
  <si>
    <t xml:space="preserve">WS896</t>
  </si>
  <si>
    <t xml:space="preserve">101816</t>
  </si>
  <si>
    <t xml:space="preserve">Asyst </t>
  </si>
  <si>
    <t xml:space="preserve">Isoport</t>
  </si>
  <si>
    <t xml:space="preserve">Wafer load port</t>
  </si>
  <si>
    <t xml:space="preserve">20</t>
  </si>
  <si>
    <t xml:space="preserve">10,000 USD</t>
  </si>
  <si>
    <t xml:space="preserve">101817</t>
  </si>
  <si>
    <t xml:space="preserve">Versaport pod opener 2200 VPO</t>
  </si>
  <si>
    <t xml:space="preserve">SMIF loader</t>
  </si>
  <si>
    <t xml:space="preserve">15</t>
  </si>
  <si>
    <t xml:space="preserve">8,000 USD</t>
  </si>
  <si>
    <t xml:space="preserve">102551</t>
  </si>
  <si>
    <t xml:space="preserve">e-charger</t>
  </si>
  <si>
    <t xml:space="preserve">N2 charge</t>
  </si>
  <si>
    <t xml:space="preserve">2</t>
  </si>
  <si>
    <t xml:space="preserve">200mm</t>
  </si>
  <si>
    <t xml:space="preserve">Hsin Chu</t>
  </si>
  <si>
    <t xml:space="preserve">106803</t>
  </si>
  <si>
    <t xml:space="preserve">Versaport 2200 with shuttle and back plate</t>
  </si>
  <si>
    <t xml:space="preserve">6</t>
  </si>
  <si>
    <t xml:space="preserve">De-installed, warehoused. Can be inspected by appointment.</t>
  </si>
  <si>
    <t xml:space="preserve">18,000 USD</t>
  </si>
  <si>
    <t xml:space="preserve">98447</t>
  </si>
  <si>
    <t xml:space="preserve">August</t>
  </si>
  <si>
    <t xml:space="preserve">3DI-8000</t>
  </si>
  <si>
    <t xml:space="preserve">wafer bump  inspection</t>
  </si>
  <si>
    <t xml:space="preserve">98448</t>
  </si>
  <si>
    <t xml:space="preserve">NSX-95</t>
  </si>
  <si>
    <t xml:space="preserve">2D Auto inspection system / Macro defect inspection system</t>
  </si>
  <si>
    <t xml:space="preserve">4</t>
  </si>
  <si>
    <t xml:space="preserve">101818</t>
  </si>
  <si>
    <t xml:space="preserve">NSX-105</t>
  </si>
  <si>
    <t xml:space="preserve">Wafer Bumping Inspection System / Macro defect inspection</t>
  </si>
  <si>
    <t xml:space="preserve">50,000 USD</t>
  </si>
  <si>
    <t xml:space="preserve">110597</t>
  </si>
  <si>
    <t xml:space="preserve">Binder</t>
  </si>
  <si>
    <t xml:space="preserve">FDL 115</t>
  </si>
  <si>
    <t xml:space="preserve">Safety Drying Chamber for solvent, RT up to +300°C, Volume inside 115 Liter</t>
  </si>
  <si>
    <t xml:space="preserve">Facilities</t>
  </si>
  <si>
    <t xml:space="preserve">The drying oven from Binder, model FDL 115, is a reliable oven for drying 
materials in the laboratory and in industry. 
It is easy to use and offers precise temperature control. 
The interior is made of stainless steel and has a capacity of 115 liters. 
Description of performance:
Interior content: 115 liters
Temperature range: 5 °C above ambient temperature up to 300 °C Precise 
temperature control
Interior made of stainless steel
Door with double seal
Safety temperature limiter
rack made of stainless steel
 </t>
  </si>
  <si>
    <t xml:space="preserve">Erfurt Germany</t>
  </si>
  <si>
    <t xml:space="preserve">2,500 EUR</t>
  </si>
  <si>
    <t xml:space="preserve">102553</t>
  </si>
  <si>
    <t xml:space="preserve">Brooks </t>
  </si>
  <si>
    <t xml:space="preserve">DBM 2407 V2</t>
  </si>
  <si>
    <t xml:space="preserve">Dual arm Atmospheric wafer handling robot</t>
  </si>
  <si>
    <t xml:space="preserve">200/300mm</t>
  </si>
  <si>
    <t xml:space="preserve">Full working condition</t>
  </si>
  <si>
    <t xml:space="preserve">Hisn chu</t>
  </si>
  <si>
    <t xml:space="preserve">25,000 USD</t>
  </si>
  <si>
    <t xml:space="preserve">109073</t>
  </si>
  <si>
    <t xml:space="preserve">Brooks</t>
  </si>
  <si>
    <t xml:space="preserve">ABM 205</t>
  </si>
  <si>
    <t xml:space="preserve">Robot</t>
  </si>
  <si>
    <t xml:space="preserve">ABM 205 robot for R3 Speedfam 776 CMP</t>
  </si>
  <si>
    <t xml:space="preserve">TW</t>
  </si>
  <si>
    <t xml:space="preserve">20,000 USD</t>
  </si>
  <si>
    <t xml:space="preserve">110719</t>
  </si>
  <si>
    <t xml:space="preserve">MTX2000/2</t>
  </si>
  <si>
    <t xml:space="preserve">Wafer Sorter</t>
  </si>
  <si>
    <t xml:space="preserve">300 MM</t>
  </si>
  <si>
    <t xml:space="preserve">The equipment has been professionally de-installed, and is currently 
located in a storage warehouse. Equipment condition: Very Good. 
Configuration notes: 12" Wafer sorter with: 2x Fixload V6 Multiple IOSS 
Wafer ID Reader 2x Brooks Robots 2x Brooks Aligner Green light Inspection 
Station</t>
  </si>
  <si>
    <t xml:space="preserve">Austria</t>
  </si>
  <si>
    <t xml:space="preserve">98449</t>
  </si>
  <si>
    <t xml:space="preserve">Brooks / PRI</t>
  </si>
  <si>
    <t xml:space="preserve">ABM 405</t>
  </si>
  <si>
    <t xml:space="preserve">single arm atmospheric wafer handling robot</t>
  </si>
  <si>
    <t xml:space="preserve">3</t>
  </si>
  <si>
    <t xml:space="preserve">98453</t>
  </si>
  <si>
    <t xml:space="preserve">DBM 2406</t>
  </si>
  <si>
    <t xml:space="preserve">98456</t>
  </si>
  <si>
    <t xml:space="preserve">Magnatran 8</t>
  </si>
  <si>
    <t xml:space="preserve">Vacuum Robot( From an AMAT Producer GT) AMAT p/n 0190-25011 REV 001</t>
  </si>
  <si>
    <t xml:space="preserve">Price is for robot only: no driver included. As is ex-works no sales tax 
included.
Deinstalled, warehoused. Can be inspected by appointment.
Please refer to the attached photos for the details of the condition etc.
AMAT P/N: 0190-25011 REV 001
300733-070211177</t>
  </si>
  <si>
    <t xml:space="preserve">98457</t>
  </si>
  <si>
    <t xml:space="preserve">PRE 200/200B</t>
  </si>
  <si>
    <t xml:space="preserve">wafer pre-aligner</t>
  </si>
  <si>
    <t xml:space="preserve">102555</t>
  </si>
  <si>
    <t xml:space="preserve">ESC-200/212/212B/222/218</t>
  </si>
  <si>
    <t xml:space="preserve">PRI robot controller( single arm robot)</t>
  </si>
  <si>
    <t xml:space="preserve">150/200/300</t>
  </si>
  <si>
    <t xml:space="preserve">106105</t>
  </si>
  <si>
    <t xml:space="preserve">ATM-207-2S-CE</t>
  </si>
  <si>
    <t xml:space="preserve">Single arm atmospheric wafer handling robot</t>
  </si>
  <si>
    <t xml:space="preserve">Refubished and tested before shipping. Lead time: About 2 weeks ARO.
Deinstalled, warehoused. Can be inspected by appointment. Price shown is 
for qty 1.
qty 2 available.</t>
  </si>
  <si>
    <t xml:space="preserve">13,500 USD</t>
  </si>
  <si>
    <t xml:space="preserve">106806</t>
  </si>
  <si>
    <t xml:space="preserve">106807</t>
  </si>
  <si>
    <t xml:space="preserve">ABM/ATM 405</t>
  </si>
  <si>
    <t xml:space="preserve">5</t>
  </si>
  <si>
    <t xml:space="preserve">Fully operational: video / online inspection possible.
De-installed, warehoused. Can be inspected by appointment.</t>
  </si>
  <si>
    <t xml:space="preserve">106808</t>
  </si>
  <si>
    <t xml:space="preserve">ABM/ATM 407B</t>
  </si>
  <si>
    <t xml:space="preserve">This robot has been de-installed from working condition. It is warehoused, 
and can be inspected by appointment.
This robot is sold "as is". However, we will test it before shipping, and 
make sure it is working.
There are multiple units available in inventory ready for shipment.</t>
  </si>
  <si>
    <t xml:space="preserve">106809</t>
  </si>
  <si>
    <t xml:space="preserve">ATM 204/207</t>
  </si>
  <si>
    <t xml:space="preserve">106810</t>
  </si>
  <si>
    <t xml:space="preserve">ATM 305/307</t>
  </si>
  <si>
    <t xml:space="preserve">200/300 mm</t>
  </si>
  <si>
    <t xml:space="preserve">106812</t>
  </si>
  <si>
    <t xml:space="preserve">DBM 2706</t>
  </si>
  <si>
    <t xml:space="preserve">De-installed, warehoused. Can be inspected by appointment.
The robot is sold "as is". However, we will test it and make sure it is 
working before it is shipped to you. Multiple units are available.</t>
  </si>
  <si>
    <t xml:space="preserve">106813</t>
  </si>
  <si>
    <t xml:space="preserve">EDC-2400/2800</t>
  </si>
  <si>
    <t xml:space="preserve">PRI robot controller(dual arm robot)</t>
  </si>
  <si>
    <t xml:space="preserve">150/200/300 mm</t>
  </si>
  <si>
    <t xml:space="preserve">106814</t>
  </si>
  <si>
    <t xml:space="preserve">PRE 200/200B/201/201B</t>
  </si>
  <si>
    <t xml:space="preserve">Excellent condition with 3-month parts warranty.
De-installed, warehoused. Can be inspected by appointment.</t>
  </si>
  <si>
    <t xml:space="preserve">9,000 USD</t>
  </si>
  <si>
    <t xml:space="preserve">106815</t>
  </si>
  <si>
    <t xml:space="preserve">PRE 300/300B/301/301B</t>
  </si>
  <si>
    <t xml:space="preserve">103821</t>
  </si>
  <si>
    <t xml:space="preserve">Brooks Automation</t>
  </si>
  <si>
    <t xml:space="preserve">DBM2407-V2</t>
  </si>
  <si>
    <t xml:space="preserve">Dual Arm Robot</t>
  </si>
  <si>
    <t xml:space="preserve">Deinstalled, warehoused.
QTY 2 AVAILABLE.
3 Months warranty included.
Please check the pictures below for more information.</t>
  </si>
  <si>
    <t xml:space="preserve">80083</t>
  </si>
  <si>
    <t xml:space="preserve">COLUSSI</t>
  </si>
  <si>
    <t xml:space="preserve">UG 50 E</t>
  </si>
  <si>
    <t xml:space="preserve">AUTOCLAVE FOR STERILIZATION</t>
  </si>
  <si>
    <t xml:space="preserve">Laboratory</t>
  </si>
  <si>
    <t xml:space="preserve">AUTOCLAVE MOD. UG 50 E
POWER SUPPLY 3X380V+N+T KW 16
N.F. 6346 N.M. 00/300235/P
DIMENSIONS: 1,13X1,06X1,50
WEIGHT 200 KG
Location: Avezzano (AQ) 67051 Italy.
Warehoused and crated.
MANUALS ARE SOLD WITH THE TOOL.</t>
  </si>
  <si>
    <t xml:space="preserve">99395</t>
  </si>
  <si>
    <t xml:space="preserve">Convac</t>
  </si>
  <si>
    <t xml:space="preserve">CBA-M-2000-U</t>
  </si>
  <si>
    <t xml:space="preserve">Photoresist coater</t>
  </si>
  <si>
    <t xml:space="preserve">In working condition. Currently de-installed and warehoused. Inspection is 
available by appointment.
Please check pictures below for more information.</t>
  </si>
  <si>
    <t xml:space="preserve">Israel</t>
  </si>
  <si>
    <t xml:space="preserve">87089</t>
  </si>
  <si>
    <t xml:space="preserve">Credence</t>
  </si>
  <si>
    <t xml:space="preserve">Personal Kalos I</t>
  </si>
  <si>
    <t xml:space="preserve">Test system</t>
  </si>
  <si>
    <t xml:space="preserve">Test system - in excellent condition.
Includes all parts needed for operation.
Has CE mark.
Please refer to the attached photos for details.
The test has 2 boards.
Kalos s/w version installed is B1.105 Build 2227
Front Panel V2002.11.00 Release 1.10.x or greater.
NT Software Windows NT
KNET Version B.1.10.5.0
TPE Version B.1.10.5.0
Hardware
                                K48   K 96   KXW48   KXW96
Modules per system   16     8prs     32        16prs
Ch per module            48       96      48        96
Total Channels           768      768   1536     1536
Front Panel Configurations = All enabled</t>
  </si>
  <si>
    <t xml:space="preserve">110038</t>
  </si>
  <si>
    <t xml:space="preserve">Daihen</t>
  </si>
  <si>
    <t xml:space="preserve">Daihen Match</t>
  </si>
  <si>
    <t xml:space="preserve">Match</t>
  </si>
  <si>
    <t xml:space="preserve">SPARES</t>
  </si>
  <si>
    <t xml:space="preserve">Sold Ex-Works, UK Office , Part Number:RNM-20E2</t>
  </si>
  <si>
    <t xml:space="preserve">UK</t>
  </si>
  <si>
    <t xml:space="preserve">110039</t>
  </si>
  <si>
    <t xml:space="preserve">Sold Ex-Works, UK Office , Part Number:RNM-50N6</t>
  </si>
  <si>
    <t xml:space="preserve">110720</t>
  </si>
  <si>
    <t xml:space="preserve">Datacon</t>
  </si>
  <si>
    <t xml:space="preserve">2200 apm</t>
  </si>
  <si>
    <t xml:space="preserve">MultiChip Die Bonder</t>
  </si>
  <si>
    <t xml:space="preserve">The equipment has been professionally de-installed, and is currently 
located in a storage warehouse. Equipment condition: Very Good. 
Configuration notes: Operations and Maintenance Manuals available. 
Multi-Chip Die Bonder</t>
  </si>
  <si>
    <t xml:space="preserve">6,000 USD</t>
  </si>
  <si>
    <t xml:space="preserve">110594</t>
  </si>
  <si>
    <t xml:space="preserve">Delvotec</t>
  </si>
  <si>
    <t xml:space="preserve">4500/Siplace A2</t>
  </si>
  <si>
    <t xml:space="preserve">Die Bonder</t>
  </si>
  <si>
    <t xml:space="preserve">Double head, multichip
refurbished and checked by a specialist</t>
  </si>
  <si>
    <t xml:space="preserve">32,000 EUR</t>
  </si>
  <si>
    <t xml:space="preserve">110595</t>
  </si>
  <si>
    <t xml:space="preserve">6200</t>
  </si>
  <si>
    <t xml:space="preserve">Gold Ball Wire Bonder</t>
  </si>
  <si>
    <t xml:space="preserve">REFURBISHED AND CHECKED BY A SPECIALIST ENGINEER.
Full automatic Goldball Wirebonder for fine wire MCM and Hybrid 
Applications.
The 6200 family of machines was developed from the successful 6100 series 
of thermosonic gold ball bonders and offers the best choice for a wide 
range of commercially and strategically important applications where a 
truly universal bonder is required.
Linear motor drive systems allow fast, smooth-running operation with 
accuracy and repeatability in a small footprint.
• X/Y2 motion contained in the head enables rigid clamping of device and 
simpler design of automatic handling systems
• Pentium TM processor with UNIX based operating system and full network 
capability
• The basic machine is configured for an 8" x 6" bond area
• All machines use a process tolerant, grey-level pattern recognition 
system from Cognex
• Red and white light sources available with direct, oblique and diffuse 
lighting
• Programmable piezo-technology controlled wire clamp unit allows better 
process control
• Programmable bond weight controlled by linear motor system
• Over 10,000 wires and 200 dice in a single programme
• Step and repeat capability for modular programming
• Component handling can be manual, semi-automatic, fully automatic 
magazine-to-magazine or with an in-line link to conveyor systems
The family concept with a common hardware and software base allows retrofit 
of all options at any time but keeps the cost of the initial investment 
down to an absolute minimum.
    Specifications
  Bond area 200 x 150mm
  Z-range 20mm
  Wire diameter 17 to 50um
  Wire feed 2" spool
  Ultrasonic system   60kHz or 100kHz
  Pattern recognition travelling CCD camera and Cognex
  Lighting            3 channels, direct, indirect and side light
  Wire count          &gt; 10,000
  Die count           200 standard
  Control             Pentium processor with UNIX-based operating
                      system
  Programme storage   Hard disk, floppy disk and streamer
  Data transfer       several standard options for export of quality
                      control data;
                      CAD data import optional
  Network capability  TCP/IP network standard built in, allowing
                      remote access for diagnosis, service and
                      software maintenance
  Overall dimensions  58 x 100 x 150cm WxDxH
  Line requirements   100 - 260VAC, 50 - 60Hz, 3kW, single phase
  Air I vacuum        5 bar 550 mm/Hg
  Material Input
  Substrate size      200 x 150mm maximum
  Substrate types     Leadframes, PCBs, boats, carriers etc.
  Component           Manual, semi-automatic, automatic
  handling            magazine to magazine or in-line
                      including temperature controller, 3 heating
                      systems optional
  Operating Data
  Position            better than +/-3um typically
  repeatability
  Bond speed          350ms for 2mm loop typically
With rigid heating plates with a width of 170 mm
Working area: 200 x 150 mm
Heated oven/plates    
Microscope</t>
  </si>
  <si>
    <t xml:space="preserve">Germany</t>
  </si>
  <si>
    <t xml:space="preserve">8,000 EUR</t>
  </si>
  <si>
    <t xml:space="preserve">111398</t>
  </si>
  <si>
    <t xml:space="preserve">Double head, multichip
FOR SPARES USE</t>
  </si>
  <si>
    <t xml:space="preserve">13,000 EUR</t>
  </si>
  <si>
    <t xml:space="preserve">110599</t>
  </si>
  <si>
    <t xml:space="preserve">Diener</t>
  </si>
  <si>
    <t xml:space="preserve">Tetra 30LF PC</t>
  </si>
  <si>
    <t xml:space="preserve">Plasma Surface Treatment Machine</t>
  </si>
  <si>
    <t xml:space="preserve">In excellent condition, located in Germany. Please check the pictures below 
for more information.</t>
  </si>
  <si>
    <t xml:space="preserve">20,000 EUR</t>
  </si>
  <si>
    <t xml:space="preserve">106816</t>
  </si>
  <si>
    <t xml:space="preserve">Disco</t>
  </si>
  <si>
    <t xml:space="preserve">DAD 321</t>
  </si>
  <si>
    <t xml:space="preserve">Automatic wafer dicing saw</t>
  </si>
  <si>
    <t xml:space="preserve">150 mm</t>
  </si>
  <si>
    <t xml:space="preserve">De-installed, warehoused. Can be inspected by appointment.
Can either be sold in "as is" conditions, or sold refurbished, in working 
condition, with the possibility to see a power-on working demonstration.
Please refer to the attached photos for the details about this tools' 
current condition.
Here follow the standrad performance specifications for the Disco DAD 321 
Dicing saw:-
Cutting Section           
X-Axis        Metric    Imperial
    Max Stroke Length    248 mm    9.75"
    Cutting Range    192 mm    7.5"
    Work Width Setting Range    0 to 160 mm    0" to 6"
Y-axis           
    Max Stroke Length    162 mm    6.37"
    Cutting Range    +/- 81 mm    6.37"
    Work Width Setting Range    0 to 160 mm    0" to 6"
Z-axis           
    Max Stroke Length    32 mm    1.25"
    Travel Resolution    .0001 mm   
Theta-axis           
    Maximum Rotation Angle    380°   
        (-100° + 280°)   
Cutting Section           
Bearing:    Air Bearing       
Rotating Speed range:    3,000 to 40,000 RPM       
Output Power:    1.5 KW       
Microscope Section           
Microscope type:    Trinocular head Microscope       
Magnification:    195x       
Utilities Section           
Power Requirements:           
Input Voltage:    3 Phase, 200VAC±10%       
Power Frequency:    50-60 Hz       
Maximum Power Consumption:    2.5 kVA       
Air Requirements:           
Supply Pressure:    0.5 to 0.6 MPa.G    71 PSI   
Filtration:    .00001 mm /99.5% or higher       
Residual oil content:    0.1 PPM Wt/Wt       
Atmospheric dew point:    -15° C or Less    -5° F   
Connection port:    Rc (PT) 1/4" female       
Water Requirements:           
Wheel Coolant:           
Pressure:    0.3 MPa    42 PSI   
Water Temperature:    Room Temp + 2° C    Room Temp + 4° F   
Connection Port;    Rc (PT) 1/4" Female       
Flow Rate Setting Range:    0.2 to 4 l/min or higher       
Spindle Coolant:           
Pressure:    0.3 MPa    42 PSI   
Water Temperature:    Room Temperature       
Connection Port:    Rc (PT) 1/4" female       
Consumption Flow Rate:    1.5 l/min or higher    0.4 GPM   
Water Drainage           
Connection Port    Duct Hose       
    32 mm ID    1.26" ID   
Duct           
Duct Capacity    1.5 m^3/min or higher       
Connection Port    Duct Hose       
    50 mm ID    2.00" ID   
Main Dimensions    500 W x 1050 D x 1455H    20 x 41.3 x 57.3"   
Machine Dry Weight    500 kg    1100 lb   </t>
  </si>
  <si>
    <t xml:space="preserve">93378</t>
  </si>
  <si>
    <t xml:space="preserve">DNS</t>
  </si>
  <si>
    <t xml:space="preserve">WS820L</t>
  </si>
  <si>
    <t xml:space="preserve">Wet Bench (Porous Silicon Process)</t>
  </si>
  <si>
    <t xml:space="preserve">-Very good condition and available for immediate purchase
-Full system documentation , manuals and videos available on request
-Has been set up for use with square solar wafers
Summary of technical information:-
. Automated Alpha Tool (Double Sided Porous
Silicon: 25 wafer batch) based on WS-820L platform
retrofittable to 50 wafer batch double sided
a. Wafer size 200mm
b. Wafer Flow Left to right
c. Cassette included
2. Components to include:
a. Main body – 1 unit
b. Loader – 1 unit
c. Unloader – 1 unit
d. Two robots for bath to bath transfer systems –
one robot for wet wafers and one for dry wafers;
Robot arms to be Teflon coated quartz - 2 units
e. Double Sided Porous Silicon bath – 1 unit
f. Electrical Breaker Box for U.S. safety regulation
g. CD ROM Manuals
h. Material is FM-PVC to meet FM4910 criteria
3. System description:
a. Position 1 : Loader (CTC type)
b. Position 2 : CHCL (Robot Chuck Clean)
c. Position 3 : PS (Single-Double Sided Porous
Silicon bath)
d. Position 4 : QDR (Quick Dump Rinse)
e. Position 5 : SD (Spin Dryer)
f. Position 6 : Unloader (CTC type)
4. Other components:
a. Notch Aligner
b. Wafer Counter
c. IPA replenishment function for PS bath(w/ anti
explosion)
d. HF49% replenishment function for PS bath
e. Fire extinguisher system for PS bath
Includes 2 pcs BCDS cabinets</t>
  </si>
  <si>
    <t xml:space="preserve">USA</t>
  </si>
  <si>
    <t xml:space="preserve">80,000 USD</t>
  </si>
  <si>
    <t xml:space="preserve">106022</t>
  </si>
  <si>
    <t xml:space="preserve">SK 2000 BVPE</t>
  </si>
  <si>
    <t xml:space="preserve">COATER AND DEVELOPER TRACK WITH 2 CT, 2 BCT, 4 DEVELOPERS</t>
  </si>
  <si>
    <r>
      <rPr>
        <sz val="8"/>
        <rFont val="Arial"/>
        <family val="0"/>
      </rPr>
      <t xml:space="preserve">Inspection is available by appointment.
Config: 2 Coaters / 2BARC / 4 Developers
Wafer flow direction: Right to Left (Track interface is on the left side)
To see a video of the tool, taken in October 2014, showing the system shut 
down in the fab, please click here:-
&lt;http://youtu.be/jItameMz0dU&gt;
1.GENERAL INFORMATION 	Clean Track SK2000 2 Coater/2 BARC 4 Developer w/ 
Stepper IF
Tool ID 	 
Serial Number 	 
Vintage 	2003
OEM 	DAI NIPPON SCREEN
Model 	SOKUDO SK2000-BVPEU
Process 	COAT/DEVE
Software version 	9.G.0.1
2.WAFER SPECIFICATION 	 
Wafer Size 	200MM
Wafer Shape 	SNNF (Semi Notch No Flat)
Wafer Cassette 	8” PP Miraial
SMIF Interface 	NO
3. SYSTEM CONFIGURATION 	 
Process Block# 	2
Coater head# 	2
Barc Coater head# 	2
Develop head# 	4
Adhesion Chamber# 	2
Cooling Plate# 	10
Rapid Hot Plate(RHP)# 	12
Hot Plate(RHP)# 	3
EEW# 	1
EEFT# 	1
IFB# 	1
Sourcs Bottle CCaabbiinneett((RREESSIISSTT) 	1
Chemical Box (HMDS/Solvent/NMDW) 	1
Controller Cabinet 	1
Power BOX 	1
Handling Unit Controller 	1
3-1. Carrier Station 	 
Stage 	1×4 Side Loading (Sender /Receiver)
3-2. Coater 	 
Nozzle# 	#6
Resist temperature System 	1 temp control for 3 line x 2
Coater Cup 	PP+PP+PPS
Spin chuck 	PEEK
Resist Pump 	PDS-105C-KPM4-S01
Back rinse flow 	flow meter with sensor
VPS Pluse Mist Nozzle flow 	flow meter with sensor
Edge Cleaner 	flow meter with sensor
Solvent solution supply 	Central supply
Drain 	Central
3-3. Barc 	 
Nozzle# 	#2
Resist temperature System 	1 temp control for 1 line x 2
Coater Cup 	PP+PP+PPS
Spin chuck 	PEEK
Resist Pump 	PDS-105C-KPM4-S01
Back rinse flow 	flow meter with sensor
VPS Pluse Mist Nozzle flow 	flow meter with sensor
Edge Cleaner 	flow meter with sensor
Solvent solution supply 	Central supply
Drain 	Central
3-4. Developer 	 
Nozzle 	Slit Scan Nozzle
Develop solution supply 	Central supply
Developer Cup 	PVC
Spin chuck 	PEEK
Develop Nozzle Flow 	flow meter with sensor
Develop Nozzle Wash 	flow meter with sensor
Rinse Nozzle Flow 	flow meter with sensor
Back Rinse Flow 	flow meter with sensor
Develop temperature System 	1 temp control for 1 line x 2
Drain 	Central
3-5. Adhesion 	 
Method 	Vapor prime by N2 Bubbling
Hot plate 	60-150deg by 0.1deg pitch
HMDS solution supply 	Central supply
3-6. Hot Plate 	 
Method 	Proximity bake with ceramic ball
Hot plate 	50-180deg by 0.1deg pitch
3-7. Cooling Plate 	 
Method 	Proximity bake with ceramic ball
Cooling plate 	20-25deg by 0.1deg pitch
3-8. Rapid Hot Plate(RHP) 	 
Method 	Proximity bake with ceramic ball
Hot plate 	70-150deg by 0.1deg pitch
3-9. Hot Plate(HP) 	 
Method 	Proximity bake with ceramic ball
Hot plate 	60-250deg by 0.1deg pitch
3-9. EEW 	 
Lamp 	Mercury xenon
Wave length 	248nm
3-10. EEFT (EEW and Thickness) 	 
Lamp 	Mercury xenon
Wave length 	248nm
Lamp for resist thickness 	Halogen
Wave length 	400nm-800nm with low cut filter 480nm
3-11. IFB 	 
Robot</t>
    </r>
    <r>
      <rPr>
        <sz val="8"/>
        <rFont val="Noto Sans CJK SC"/>
        <family val="2"/>
      </rPr>
      <t xml:space="preserve">（</t>
    </r>
    <r>
      <rPr>
        <sz val="8"/>
        <rFont val="Arial"/>
        <family val="0"/>
      </rPr>
      <t xml:space="preserve">BHU1) 	1
Robot</t>
    </r>
    <r>
      <rPr>
        <sz val="8"/>
        <rFont val="Noto Sans CJK SC"/>
        <family val="2"/>
      </rPr>
      <t xml:space="preserve">（</t>
    </r>
    <r>
      <rPr>
        <sz val="8"/>
        <rFont val="Arial"/>
        <family val="0"/>
      </rPr>
      <t xml:space="preserve">BHU2) 	1
Buffer 	2
  	 </t>
    </r>
  </si>
  <si>
    <t xml:space="preserve">180,000 USD</t>
  </si>
  <si>
    <t xml:space="preserve">106023</t>
  </si>
  <si>
    <t xml:space="preserve">Photoresist coater and developer - 2 ct - 2 bct - 4 dev</t>
  </si>
  <si>
    <r>
      <rPr>
        <sz val="8"/>
        <rFont val="Arial"/>
        <family val="0"/>
      </rPr>
      <t xml:space="preserve">
Inspection is available by appointment.
Config: 2 Coaters / 2 BARC / 4 Developers
Wafer flow direction: Right to Left (Track interface is on the left side)
To see a video of this tool , de-installed in the fab, please visit the 
following link:-
&lt;http://youtu.be/eepoieAa7GI&gt;
1.GENERAL INFORMATION 	Clean Track SK2000 2 Coater/2 BARC 4 Developer w/ 
Stepper IF
Vintage 	2004
OEM 	DNS - SOKUDO
Model 	SOKUDO SK2000-BVPE
Process 	COAT/DEVE
Software version 	9.K.0.0
2.WAFER SPECIFICATION 	 
Wafer Size 	200MM
Wafer Shape 	SNNF (Semi Notch No Flat)
Wafer Cassette 	8” PP Miraial
SMIF Interface 	NO
3. SYSTEM CONFIGURATION 	 
Process Block# 	2
Coater head# 	2
Barc Coater head# 	2
Develop head# 	4
Adhesion Chamber# 	2
Cooling Plate# 	10
Rapid Hot Plate(RHP)# 	8
Hot Plate(RHP)# 	3
EEW# 	1
EEFT# 	1
IFB# 	1
Sourcws Bottle Cabinet((RESIST) 	1
Chemical Box (HMDS/Solvent/NMDW) 	1
Controller Cabinet 	1
Power BOX 	1
Handling Unit Controller 	1
3-1. Carrier Station 	 
Stage 	1×4 Side Loading (Sender /Receiver)
3-2. Coater 	 
Nozzle# 	#6
Resist temperature System 	1 temp control for 3 line x 2
Coater Cup 	PP+PP+PPS
Spin chuck 	PEEK
Resist Pump 	PDS-105C-KPM4-S01
Back rinse flow 	flow meter with sensor
VPS Pluse Mist Nozzle flow 	flow meter with sensor
Edge Cleaner 	flow meter with sensor
Solvent solution supply 	Central supply
Drain 	Central
3-3. Barc 	 
Nozzle# 	#2
Resist temperature System 	1 temp control for 1 line x 2
Coater Cup 	PP+PP+PPS
Spin chuck 	PEEK
Resist Pump 	PDS-105C-KPM4-S01
Back rinse flow 	flow meter with sensor
VPS Pluse Mist Nozzle flow 	flow meter with sensor
Edge Cleaner 	flow meter with sensor
Solvent solution supply 	Central supply
Drain 	Central
3-4. Developer 	 
Nozzle 	Slit Scan Nozzle
Develop solution supply 	Central supply
Developer Cup 	PVC
Spin chuck 	PEEK
Develop Nozzle Flow 	flow meter with sensor
Develop Nozzle Wash 	flow meter with sensor
Rinse Nozzle Flow 	flow meter with sensor
Back Rinse Flow 	flow meter with sensor
Develop temperature System 	1 temp control for 1 line x 2
Drain 	Central
3-5. Adhesion 	 
Method 	Vapor prime by N2 Bubbling
Hot plate 	60-150deg by 0.1deg pitch
HMDS solution supply 	Central supply
3-6. Hot Plate 	 
Method 	Proximity bake with ceramic ball
Hot plate 	50-180deg by 0.1deg pitch
3-7. Cooling Plate 	 
Method 	Proximity bake with ceramic ball
Cooling plate 	20-25deg by 0.1deg pitch
3-8. Rapid Hot Plate(RHP) 	 
Method 	Proximity bake with ceramic ball
Hot plate 	70-150deg by 0.1deg pitch
3-9. Hot Plate(HP) 	 
Method 	Proximity bake with ceramic ball
Hot plate 	60-250deg by 0.1deg pitch
3-9. EEW 	 
Lamp 	Mercury xenon
Wave length 	365nm
3-10. EEFT (EEW and Thickness) 	 
Lamp 	Mercury xenon
Wave length 	365nm
Lamp for resist thickness 	Halogen
Wave length 	400nm-800nm with low cut filter 480nm
3-11. IFB 	 
Robot</t>
    </r>
    <r>
      <rPr>
        <sz val="8"/>
        <rFont val="Noto Sans CJK SC"/>
        <family val="2"/>
      </rPr>
      <t xml:space="preserve">（</t>
    </r>
    <r>
      <rPr>
        <sz val="8"/>
        <rFont val="Arial"/>
        <family val="0"/>
      </rPr>
      <t xml:space="preserve">BHU1) 	1
Robot</t>
    </r>
    <r>
      <rPr>
        <sz val="8"/>
        <rFont val="Noto Sans CJK SC"/>
        <family val="2"/>
      </rPr>
      <t xml:space="preserve">（</t>
    </r>
    <r>
      <rPr>
        <sz val="8"/>
        <rFont val="Arial"/>
        <family val="0"/>
      </rPr>
      <t xml:space="preserve">BHU2) 	1
Buffer 	2
  	 </t>
    </r>
  </si>
  <si>
    <t xml:space="preserve">106817</t>
  </si>
  <si>
    <t xml:space="preserve">DNS / Sokuda</t>
  </si>
  <si>
    <t xml:space="preserve">RF3S</t>
  </si>
  <si>
    <t xml:space="preserve">Photoresist coater and developer( 5C5D) track</t>
  </si>
  <si>
    <t xml:space="preserve">79394</t>
  </si>
  <si>
    <t xml:space="preserve">Ebara</t>
  </si>
  <si>
    <t xml:space="preserve">A30W</t>
  </si>
  <si>
    <t xml:space="preserve">Vacuum Pump</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</si>
  <si>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</si>
  <si>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</si>
  <si>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</si>
  <si>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98460</t>
  </si>
  <si>
    <t xml:space="preserve">Frex 300</t>
  </si>
  <si>
    <t xml:space="preserve">Tungsten CMP tool</t>
  </si>
  <si>
    <t xml:space="preserve">Deinstalled, warehoused. Can be inspected by appointment.
HDD NOT INCLUDED, otherwise complete and in excellent condition</t>
  </si>
  <si>
    <t xml:space="preserve">150,000 USD</t>
  </si>
  <si>
    <t xml:space="preserve">98461</t>
  </si>
  <si>
    <t xml:space="preserve">STI CMP ( missing front end robot and load port)</t>
  </si>
  <si>
    <t xml:space="preserve">110757</t>
  </si>
  <si>
    <t xml:space="preserve">FREX 300</t>
  </si>
  <si>
    <t xml:space="preserve">Tungsten CMP system</t>
  </si>
  <si>
    <t xml:space="preserve">De-installed, warehoused. Can be inspected by appointment.
 </t>
  </si>
  <si>
    <t xml:space="preserve">110796</t>
  </si>
  <si>
    <t xml:space="preserve">-Deinstalled to the warehouse from working condition
 </t>
  </si>
  <si>
    <t xml:space="preserve">54217</t>
  </si>
  <si>
    <t xml:space="preserve">Edwards</t>
  </si>
  <si>
    <t xml:space="preserve">iQDP80 / QMB1200</t>
  </si>
  <si>
    <t xml:space="preserve">Dry Vacuum Pump combo</t>
  </si>
  <si>
    <t xml:space="preserve">pump</t>
  </si>
  <si>
    <t xml:space="preserve">p/n 810-08442R Was used for doped Poly process
Location: Avezzano (AQ) 67051 Italy</t>
  </si>
  <si>
    <t xml:space="preserve">AVEZZANO ITALY</t>
  </si>
  <si>
    <t xml:space="preserve">54218</t>
  </si>
  <si>
    <t xml:space="preserve">p/n 810-08442R Was used for doped Poly process Stock photos for 
illustrative puposes only.
Location: Avezzano (AQ) 67051 Italy</t>
  </si>
  <si>
    <t xml:space="preserve">54219</t>
  </si>
  <si>
    <t xml:space="preserve">p/n 810-08442R Was used for doped Poly process.
Location: Avezzano (AQ) 67051 Italy</t>
  </si>
  <si>
    <t xml:space="preserve">54220</t>
  </si>
  <si>
    <t xml:space="preserve">QDP80 + QMB 250F</t>
  </si>
  <si>
    <t xml:space="preserve">Location: Avezzano (AQ) 67051 Italy</t>
  </si>
  <si>
    <t xml:space="preserve">54221</t>
  </si>
  <si>
    <t xml:space="preserve">54222</t>
  </si>
  <si>
    <t xml:space="preserve">QDP80</t>
  </si>
  <si>
    <t xml:space="preserve">Dry Vacuum Pump</t>
  </si>
  <si>
    <t xml:space="preserve">95559</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</si>
  <si>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</si>
  <si>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</si>
  <si>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</si>
  <si>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4,000 USD</t>
  </si>
  <si>
    <t xml:space="preserve">106919</t>
  </si>
  <si>
    <t xml:space="preserve">STP-A1303C</t>
  </si>
  <si>
    <t xml:space="preserve">TURBOMOLECULAR PUMP</t>
  </si>
  <si>
    <t xml:space="preserve">PUMP</t>
  </si>
  <si>
    <t xml:space="preserve">ONLY THE PUMP.
CABLES AND CONTROLLER NOT INCLUDED.
HAS BEEN USED WITH BCl3 Cl2, HBr, SF6.
HAS NOT BEEN DECONTAMINATED. WILL REQUIRE CLEANING BEFORE USE.</t>
  </si>
  <si>
    <t xml:space="preserve">5,000 EUR</t>
  </si>
  <si>
    <t xml:space="preserve">106972</t>
  </si>
  <si>
    <t xml:space="preserve">QDP80 Drystar</t>
  </si>
  <si>
    <t xml:space="preserve">Dry Vacuum pump with power box</t>
  </si>
  <si>
    <t xml:space="preserve">-deinstalled from working condition
-233 kg, 40 cm x 97 cm x 90 cm (H)
-CE MARKED
-208V 3 PH 30A 50/60 HZ
-see attached photos for details</t>
  </si>
  <si>
    <t xml:space="preserve">2,000 EUR</t>
  </si>
  <si>
    <t xml:space="preserve">106973</t>
  </si>
  <si>
    <t xml:space="preserve">QDP80 + QMB250F</t>
  </si>
  <si>
    <t xml:space="preserve">Dry Vacuum pump combo with power box</t>
  </si>
  <si>
    <t xml:space="preserve">-deinstalled from working condition
-CE MARKED
-208V 3 PH 50/60 HZ
-see attached photos for details</t>
  </si>
  <si>
    <t xml:space="preserve">4,500 EUR</t>
  </si>
  <si>
    <t xml:space="preserve">106974</t>
  </si>
  <si>
    <t xml:space="preserve">QDP40 + QMB250F</t>
  </si>
  <si>
    <t xml:space="preserve">106975</t>
  </si>
  <si>
    <t xml:space="preserve">69878</t>
  </si>
  <si>
    <t xml:space="preserve">Edwards / Seiko Seiki</t>
  </si>
  <si>
    <t xml:space="preserve">STP 1000C</t>
  </si>
  <si>
    <t xml:space="preserve">TURBO PUMP TMP 100C 250 ISO-K/KF40</t>
  </si>
  <si>
    <t xml:space="preserve">VACUUM PUMP</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</si>
  <si>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</si>
  <si>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6,000 EUR</t>
  </si>
  <si>
    <t xml:space="preserve">78132</t>
  </si>
  <si>
    <t xml:space="preserve">Electroglas</t>
  </si>
  <si>
    <t xml:space="preserve">Horizon 4085X</t>
  </si>
  <si>
    <t xml:space="preserve">Fully Automatic Prober with Optem microscope and an inker</t>
  </si>
  <si>
    <t xml:space="preserve">125 mm, 150 mm and 200 mm</t>
  </si>
  <si>
    <t xml:space="preserve">The Electroglas Horizon 4085X Automatic Wafer Prober System is a precision 
manufacturing
machine which moves wafers through the test process quickly, accurately, 
and safely. It is designed
to probe high-pin-count devices, performing with high accuracy in an 
enclosed clean
environment. Probing accuracy is certified to +/- 0.25 mil, required for 
probing small, densely
packed bond pads. Figure 1-1 illustrates the Horizon 4085X Wafer Prober 
System.
The Horizon 4085X is an operational Basic Unit and includes the components 
listed below.
The Basic Unit can operate alone, or it may be enhanced by adding any of 
the optional
equipment listed.
BASIC UNIT PARTS
Platen
Forcer Assembly
Z Drive Assembly
Standard Chuck
8" Ring Carrier
Power Control Module
Monitor Console, Keyboard,
and Joystick
Prober Vision Software
Material Handler Module
External Control I/O Interface
Auto Align Module
NonContact Edge Sensor
Disk Based System
Real Time Mapping
Wafer Mapping &amp; SECS
Multi-Die Probing
Ink Dot Inspection
Probe Mark Inspection
OPTIONS
Thermal (Hot) Chuck
Ring Inserts
Clean Air Management System
Standard Machine Interface
Microscope
Optical Character Reader
Backside Bar Code Reader
SN: W493110074/153702
Ce marked
Dimensions: 160/180
Weight: 1000 kg
Chuck has temperature control.
 TRANS Component Tag – Standard
Has docking hardware to fit to an
AGILENT Tech 4062 Parametric Tester E-Test (The switching matrix is 
included - see photos)
Includes an optional "Optem"  HF Video Microscope with mount allowing for 
precise mechanical positioning in x and y , OPTEM P/N 28-90-77 mounted onto 
the HP4062 switching matrix unit situated on top of the prober. Microscope 
Optem P/N 28-90-39. Power supply/ Control units qty 2 Optem P/N 29-60-02.
-Has a wafer loader for dual 5, 6 or 8 inch cassettes, and also a single 
wafer loader for manually loading of single wafers.
Location: Avezzano (AQ) 67051 Italy
The prober is also fitted with an inker, which marks bad dies during the 
inspection.
Electrical units include: System 386 PC Controller RMHM4, Display Control 
Module DCM3, Prober Control Module PCM, Vision Module PRM3.</t>
  </si>
  <si>
    <t xml:space="preserve">99387</t>
  </si>
  <si>
    <t xml:space="preserve">ELES</t>
  </si>
  <si>
    <t xml:space="preserve">ART 200</t>
  </si>
  <si>
    <t xml:space="preserve">Debug Station for Reliability Test System</t>
  </si>
  <si>
    <t xml:space="preserve">RELIABILITY</t>
  </si>
  <si>
    <t xml:space="preserve">-Deinstalled and warehoused from working condition.
-see attached photos for details.
-The Calibration report is attached.
 </t>
  </si>
  <si>
    <t xml:space="preserve">110181</t>
  </si>
  <si>
    <t xml:space="preserve">ENI</t>
  </si>
  <si>
    <t xml:space="preserve">MWH-100</t>
  </si>
  <si>
    <t xml:space="preserve">Sold Ex-Works, UK Office , Part Number:MWH-100-01 , Secondary 
P/N:02-143555-00</t>
  </si>
  <si>
    <t xml:space="preserve">110182</t>
  </si>
  <si>
    <t xml:space="preserve">83513</t>
  </si>
  <si>
    <t xml:space="preserve">Entegris</t>
  </si>
  <si>
    <t xml:space="preserve">RSPX-EUV-036</t>
  </si>
  <si>
    <t xml:space="preserve">Reticle Direct Purge Cabinet</t>
  </si>
  <si>
    <t xml:space="preserve">- Very little previous use in an R&amp;D environment
- Has CE marking certification.
- De-installed, warehoused, but can be powered up for inspection if 
required.
- Please refer to the attached photos for details.
Tool Specification:
Electrical Power: 100-240VAC Maximum 2.9 Amps @220V
Purifier Model: CE2600KHD8R
Filter model: Si2N0010RV
Gas: XCDA
Max flow: 288 lpm
Max temp: 40 C
max inlet pressure: 0.55 MPa
Capacity: 36 units
Product: Entegris euv-1000
Dimensions of the unit: 266 cm x 50 cm x 200 cm (H)
Crated weight (Estimated) 800 KG</t>
  </si>
  <si>
    <t xml:space="preserve">Location A1, Avezzano, Italy</t>
  </si>
  <si>
    <t xml:space="preserve">98462</t>
  </si>
  <si>
    <t xml:space="preserve">EO TECHNICS</t>
  </si>
  <si>
    <t xml:space="preserve">CSM 3000</t>
  </si>
  <si>
    <t xml:space="preserve">Chip Scale laser marker</t>
  </si>
  <si>
    <t xml:space="preserve">200 mm/300 mm</t>
  </si>
  <si>
    <t xml:space="preserve">Deinstalled, warehoused. Can be inspected by appointment.
See attached photos for details.
These photos were taken when the tool was being move out from the facility 
where it was originally operating.
Installed Software version: 7.1
MTBF: 3487.
Wafer size set in the software: 200 mm
Included:
EO Technics Chip Scale Marker  Wavelength : 532 nm Output Max: 3 Watts
Robot type: JEL, with dual ceramic end-effectors.
Robot controller type: C5510-00630
Voltage: 220VAX, 1 Phase
Current: 40 amp
CE Marked
Complies with US 21 CFR 1040.10</t>
  </si>
  <si>
    <t xml:space="preserve">35,000 USD</t>
  </si>
  <si>
    <t xml:space="preserve">100704</t>
  </si>
  <si>
    <t xml:space="preserve">ESEC</t>
  </si>
  <si>
    <t xml:space="preserve">3018</t>
  </si>
  <si>
    <t xml:space="preserve">Gold Ball Bonder</t>
  </si>
  <si>
    <t xml:space="preserve">Type: W-181 without microscope, complete but only for spare parts. This 
tool is sold for spares due to the software system installed on it is not 
working.
SOLD VIA PRIVATE TREATY BIDDING</t>
  </si>
  <si>
    <t xml:space="preserve">120 EUR</t>
  </si>
  <si>
    <t xml:space="preserve">100705</t>
  </si>
  <si>
    <t xml:space="preserve">3088</t>
  </si>
  <si>
    <t xml:space="preserve">Type: W-133, with Microscope,complete but only for spare parts due to the 
software on the tool is not working.
Please check pictures below for more information
SOLD VIA PRIVATE TREATY BIDDING</t>
  </si>
  <si>
    <t xml:space="preserve">101819</t>
  </si>
  <si>
    <t xml:space="preserve">EVG</t>
  </si>
  <si>
    <t xml:space="preserve">820</t>
  </si>
  <si>
    <t xml:space="preserve">Mold Carrier Lamination System</t>
  </si>
  <si>
    <t xml:space="preserve">83515</t>
  </si>
  <si>
    <t xml:space="preserve">Extraction Systems</t>
  </si>
  <si>
    <t xml:space="preserve">TMB 150</t>
  </si>
  <si>
    <t xml:space="preserve">Photoresist Contamination Monitor System / Total Amine Analyzer</t>
  </si>
  <si>
    <t xml:space="preserve">-A total molecular base real-time monitor.
-In excellent , operational condition
-Can be inspected By appointment
-ESI 004613 Total Molecular Base Real-Time Monitor System
-10 sample ports upgrade
-20 minute cycle time
-LDL 0.6 ppb
15 inch screen, kbd, mouse, TMB-RTM s/w version 2.x or higher
- 300 ft of certified tubing
-Sensitive to ultra-low concentrations of Ammonia, NMP and Amines.
-Sensitive to all Amines that affect DUV/193 nm resist processing.
-Detects presence of amines in less that 2 minutes
-Multi point system has 10 user configurable sample ports.
-Windows NT operator interface
-Generates trend charts from each sample port.
-Auto creates ASCII log files for each sample port.
-Cleanroom compatible construction and is on wheels.
-Easy install with minimal facility requirements.
-Calibration module, UPS, SECS-GEM</t>
  </si>
  <si>
    <t xml:space="preserve">Location A1, Avezzano</t>
  </si>
  <si>
    <t xml:space="preserve">110723</t>
  </si>
  <si>
    <t xml:space="preserve">Four Dimensions</t>
  </si>
  <si>
    <t xml:space="preserve">CVMAP 3092-A</t>
  </si>
  <si>
    <t xml:space="preserve">Wafer CV mapper</t>
  </si>
  <si>
    <t xml:space="preserve">100-200 MM</t>
  </si>
  <si>
    <t xml:space="preserve">The equipment is still installed in the cleanroom.  Equipment condition: In 
good condition, and currently working.. Configuration notes: The CVMAP 
3092A uses a mercury probe, which is installed inside the instrument, to 
make contact to the wafer for C-V, I-V and other measurements.
This tool is manually loading. See attached photos for details.
The machine includes: 1. CV measurement Unit (Manually loading) 2. Keithley 
3. PC Computer 4. Monitor</t>
  </si>
  <si>
    <t xml:space="preserve">98463</t>
  </si>
  <si>
    <t xml:space="preserve">Genmark</t>
  </si>
  <si>
    <t xml:space="preserve">GB4/3L</t>
  </si>
  <si>
    <t xml:space="preserve">Atmospheric wafer handling robot with controller</t>
  </si>
  <si>
    <t xml:space="preserve">BOTH THE ROBOT AND THE CONTROLLER ARE INCLUDED. BOTH THE ROBOT AND THE 
CONTROLLER ARE BRAND NEW, NEVER USED. THEY ARE SOLD "AS IS" CONDITIONS.
Deinstalled, warehoused. Can be inspected by appointment.</t>
  </si>
  <si>
    <t xml:space="preserve">98464</t>
  </si>
  <si>
    <t xml:space="preserve">GB8-MT-80050102</t>
  </si>
  <si>
    <t xml:space="preserve">Single arm Atmospheric wafer handling robot</t>
  </si>
  <si>
    <t xml:space="preserve">Deinstalled, warehoused. Can be inspected by appointment
Please check pictures below for more information.</t>
  </si>
  <si>
    <t xml:space="preserve">76735</t>
  </si>
  <si>
    <t xml:space="preserve">GL Automation</t>
  </si>
  <si>
    <t xml:space="preserve">IDSCOPE</t>
  </si>
  <si>
    <t xml:space="preserve">Wafer bar code reader</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</si>
  <si>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WIS04
Serial Number GA101383
Vintage unknown
OEM GL Automation
Model ID Scope
Process
OS Version Windows XP
2.SAMPLE SPECIFICATION
Sample Size Dia. 200mm
Sample Shape Wafer
Cassette Port 1 port
Wafer Cassette KM-803S-H
SMIF Interface No
3. SYSTEM CONFIGURATION
Option
Ionizer Yes
1</t>
  </si>
  <si>
    <t xml:space="preserve">2,000 USD</t>
  </si>
  <si>
    <t xml:space="preserve">76736</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</si>
  <si>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WIS05
Serial Number GA101394
Vintage unknown
OEM GL Automation
Model ID Scope
Process
OS Version Windows XP
2.SAMPLE SPECIFICATION
Sample Size Dia. 200mm
Sample Shape Wafer
Cassette Port 1 port
Wafer Cassette KM-803S-H
SMIF Interface No
3. SYSTEM CONFIGURATION
Option
Ionizer Yes
1</t>
  </si>
  <si>
    <t xml:space="preserve">76737</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</si>
  <si>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WIS06
Serial Number GA101395
Vintage unknown
OEM GL Automation
Model ID Scope
Process SCRIBE READ
OS Version Windows XP
2.SAMPLE SPECIFICATION
Sample Size Dia. 200mm
Sample Shape Wafer
Cassette Port 1 port
Wafer Cassette KM-803S-H
SMIF Interface No
3. SYSTEM CONFIGURATION
Option
Ionizer Yes
1</t>
  </si>
  <si>
    <t xml:space="preserve">76738</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</si>
  <si>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WIS07
Serial Number GA101396
Vintage unknown
OEM GL Automation
Model ID Scope
Process SCRIBE READ
OS Version Windows XP
2.SAMPLE SPECIFICATION
Sample Size Dia. 200mm
Sample Shape Wafer
Cassette Port 1 port
Wafer Cassette KM-803S-H
SMIF Interface No
3. SYSTEM CONFIGURATION
Option
Ionizer Yes
1</t>
  </si>
  <si>
    <t xml:space="preserve">76739</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</si>
  <si>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Serial Number GA101406
OEM GL Automation
Model ID Scope
Process SCRIBE READ
OS Version Windows XP
2.SAMPLE SPECIFICATION
Sample Size Dia. 200mm
Sample Shape Wafer
Cassette Port 1 port
Wafer Cassette KM-803S-H
SMIF Interface No
3. SYSTEM CONFIGURATION
Option
Ionizer Yes</t>
  </si>
  <si>
    <t xml:space="preserve">71907</t>
  </si>
  <si>
    <t xml:space="preserve">Hamamatsu</t>
  </si>
  <si>
    <t xml:space="preserve">C7103</t>
  </si>
  <si>
    <t xml:space="preserve">PC Controlled IC Back-side Lapping and Wafer Grinding System</t>
  </si>
  <si>
    <t xml:space="preserve">200 mm and packages</t>
  </si>
  <si>
    <t xml:space="preserve">The C7103 is a computerised IC backside polishing system for use when 
preparing a
sample for backside emission analysis or any other analysis technique that 
requires visualization of the chip internally.
De-installed, warehoused, in Avezzano Italy.
See attached photos for details.
Can be sold "as is", or "as is, operational".
Ce marked.
Main Specifications
Operating Range
X-axis: 250 mm (9-13/16 inch)
Y-axis: 150 mm (5-7/8 inch)
Z-axis: 150 mm (5-7/8 inch)
Resolution
0.01 mm/step (X Y Z)
Interface
Parallel (Centronics)
Serial (RS-232C)
Operating Temperature
5 to 40°C
Operating Humidity
20 % to 75 %
Weight and dimensions:
Weight 150 KG Dims: 134 cm x 134 cm x 75 cm (On wooden base)
Consists of:-
-Main Unit
-8 inch vacuum chuck
-IC Wax holder
-PC (HP Vectra with Windows NT 4.0)
-Hamamatsu s/w V 1.30
-Mouse, Kbd, Monitor
-Power transformer for 240V 1 phase power input
-Power supply unit
-Operation and Maint. manual V1.30
-Control paddle
</t>
  </si>
  <si>
    <t xml:space="preserve">110596</t>
  </si>
  <si>
    <t xml:space="preserve">Hesse &amp; Knipps</t>
  </si>
  <si>
    <t xml:space="preserve">BJ 820</t>
  </si>
  <si>
    <t xml:space="preserve">Magazine to magazine transport system for wirebonder</t>
  </si>
  <si>
    <t xml:space="preserve">Warehoused. Please check pictures below for more information.
-Transport section (magazine to magazine) including heatable component 
holder for Wirebonder Hesse BJ 820</t>
  </si>
  <si>
    <t xml:space="preserve">99099 Erfurt/Germany</t>
  </si>
  <si>
    <t xml:space="preserve">110616</t>
  </si>
  <si>
    <t xml:space="preserve">HP / Agilent</t>
  </si>
  <si>
    <t xml:space="preserve">4062</t>
  </si>
  <si>
    <t xml:space="preserve">Automated Test equipment</t>
  </si>
  <si>
    <t xml:space="preserve">Currently de-installed and warehoused. Inspection is available by 
appointment.</t>
  </si>
  <si>
    <t xml:space="preserve">110724</t>
  </si>
  <si>
    <t xml:space="preserve">Innolas</t>
  </si>
  <si>
    <t xml:space="preserve">C3000DPS</t>
  </si>
  <si>
    <t xml:space="preserve">Wafer Marking System</t>
  </si>
  <si>
    <t xml:space="preserve">The equipment has been professionally de-installed, and is currently 
located in a storage warehouse. Equipment condition: Very Good. 
Configuration notes: Innolas Wafermarker C3000DPS Marking for 300mm Wafers</t>
  </si>
  <si>
    <t xml:space="preserve">98465</t>
  </si>
  <si>
    <t xml:space="preserve">IPEC</t>
  </si>
  <si>
    <t xml:space="preserve">472</t>
  </si>
  <si>
    <t xml:space="preserve">CMP Polishing system</t>
  </si>
  <si>
    <t xml:space="preserve">150 MM / 200 mm</t>
  </si>
  <si>
    <t xml:space="preserve">configured for 6"/ 8" wafer CMP.
</t>
  </si>
  <si>
    <t xml:space="preserve">75,000 USD</t>
  </si>
  <si>
    <t xml:space="preserve">98466</t>
  </si>
  <si>
    <t xml:space="preserve">CMP</t>
  </si>
  <si>
    <t xml:space="preserve">FULLY REFURBISHED AND CAN BE DEMONSTARED IN OPERATIONAL CONDITION.
There are 2 units, which have been fully refurbished and configured for 6" 
wafer CMP. Both are packed and crating ready for shipment in warehouse. The 
price of each tool shown is not including on site installation and 
shipping.
</t>
  </si>
  <si>
    <t xml:space="preserve">ARIZONA USA</t>
  </si>
  <si>
    <t xml:space="preserve">125,000 USD</t>
  </si>
  <si>
    <t xml:space="preserve">79595</t>
  </si>
  <si>
    <t xml:space="preserve">K Tech Engineering</t>
  </si>
  <si>
    <t xml:space="preserve">BK04A</t>
  </si>
  <si>
    <t xml:space="preserve">Blister tape applicator for microelectronic components</t>
  </si>
  <si>
    <t xml:space="preserve">-In Avezzano (AQ) 67051 Italy
-CE marked
-In operational condition
-De-installed, warehoused.
-see photo for details
-Type ELX / ATM-98 Table top / Manual
Shipping Information:
Dimensions: 1500 mm x 500 mm x 500 mm weight 50 KG</t>
  </si>
  <si>
    <t xml:space="preserve">99394</t>
  </si>
  <si>
    <t xml:space="preserve">KARL SUSS</t>
  </si>
  <si>
    <t xml:space="preserve">MA 150</t>
  </si>
  <si>
    <t xml:space="preserve">Mask aligner (For spares use)</t>
  </si>
  <si>
    <t xml:space="preserve">150  mm</t>
  </si>
  <si>
    <t xml:space="preserve">A Suss MA 150 with missing parts that will be suitable for spare parts 
harvesting use only.
See attached photos for details.
Including:-
1.Electronics backplane
2.MA150_Pneumatics
3.MA150_POWER_BOX
4.Front_Mirror_Cover     
5. MA150_Stage Mask_Holder_mechanism
6. Front_Mirror_Housing   
7. MICROSCOPE_ASSEMBLY_with_5X_objectives
8. IGNITION_BOX           
9. N2_Cooling_Flowmeter
10. LCD_TOUCH_MONITOR
11. SHUTTER_ASSEMBLY
12. LCD_Touch_Monitor_Tag   
13. Stage+Microscope_JOYSTICKS
14. LENS_TUBE_+FLYEYE_LENS
15. TSA_Illumination
16. LINEAR_BEARING        
17. UV_Lamp_Housing_bootom
18. MA150_CABLES          
19. UV_LAMP_HOUSING
20. MA150_COVERS        
21. UV_Lamp_Housing_Top
22. MA150_Hardware     
23. UV_Lamp_IGNITION_BOX
24. MA150_Main_Frame     
25. WEC_HEAD+_ELEVATORS+MIC._Mechanism
26. MA150_PCBs_quantity 17
27. MA150 Stage Z Axis Guide
 </t>
  </si>
  <si>
    <t xml:space="preserve">110609</t>
  </si>
  <si>
    <t xml:space="preserve">Karl Suss</t>
  </si>
  <si>
    <t xml:space="preserve">MA200</t>
  </si>
  <si>
    <t xml:space="preserve">Mask Aligner with CIC1000 lamp housing</t>
  </si>
  <si>
    <t xml:space="preserve">-deinstalled warehoused.
-in working condition
-The hardware is in the Intel Standard Configuration
Suss MA200 Mask Aligner
UV400/cont/W-200 optics
365/405 dual range sensor
MA200 Wafer Chuck (200mm)
Mask Holder with Guard
DVM8 with Sony cameras-machine level
L25X Objective (quantity 2)
Field Expanders
SUSS AL3000 Auto Align system w/ ROSIE
Dimensions
o Main Unit: 188H x 163W x 98D mm (6H x 5.4W x 3.2D ft)
o Remote Console: 183 x 66 x 82 mm (6H x 2.2W x 2.7D ft)</t>
  </si>
  <si>
    <t xml:space="preserve">110611</t>
  </si>
  <si>
    <t xml:space="preserve">MJB-3</t>
  </si>
  <si>
    <t xml:space="preserve">Mask Aligner</t>
  </si>
  <si>
    <t xml:space="preserve">Specifications:
·KARL SUSS MJB3 Type:10000003
·Power 220v/50Hz/500VA
·UV400 Optics
·Lamp House 200 watt
·Operation Modes: Soft Contact/Hard Contact
·Chuck for 2” wafers and Mask Holder for 3” masks (Square opening 2”x2”)
·Single Microscope with 3 objectives X5, X10, X20 (Includes illumination 
power supply)
·Karl Suss CIC500 Power Supply (For the mercury lamp) with Remote Ignition 
Box.
·Operation/Service Manual (soft pdf file)
In very good working condition. Currently de-installed and warehoused. 
Inspection is available by appointment.</t>
  </si>
  <si>
    <t xml:space="preserve">110612</t>
  </si>
  <si>
    <t xml:space="preserve">MA56</t>
  </si>
  <si>
    <t xml:space="preserve">In working condition. Currently de-installed and warehoused. Inspection is 
available by appointment.</t>
  </si>
  <si>
    <t xml:space="preserve">106897</t>
  </si>
  <si>
    <t xml:space="preserve">Karl Suss Micro Tec</t>
  </si>
  <si>
    <t xml:space="preserve">Mask Aligner with CIC1000 lamp housing -suitable for spare use</t>
  </si>
  <si>
    <t xml:space="preserve">-deinstalled warehoused.
-see photos for details about the configuration and condition.
-Is missing parts and we consider that it can be used only for spare parts 
support.</t>
  </si>
  <si>
    <t xml:space="preserve">98468</t>
  </si>
  <si>
    <t xml:space="preserve">Kawasaki</t>
  </si>
  <si>
    <t xml:space="preserve">3NX540B-A302</t>
  </si>
  <si>
    <t xml:space="preserve">atmospheric wafer robot( AMAT producer)</t>
  </si>
  <si>
    <t xml:space="preserve">37,500 USD</t>
  </si>
  <si>
    <t xml:space="preserve">98469</t>
  </si>
  <si>
    <t xml:space="preserve">NS410B-A002</t>
  </si>
  <si>
    <t xml:space="preserve">300mm</t>
  </si>
  <si>
    <t xml:space="preserve">106798</t>
  </si>
  <si>
    <t xml:space="preserve">3NS411B-F006</t>
  </si>
  <si>
    <t xml:space="preserve">Robot with cable and Controller</t>
  </si>
  <si>
    <t xml:space="preserve">Controller is 30C61E-B019 type</t>
  </si>
  <si>
    <t xml:space="preserve">103208</t>
  </si>
  <si>
    <t xml:space="preserve">Keller</t>
  </si>
  <si>
    <t xml:space="preserve">VARIO-T 1.0-SC8-B30-HD</t>
  </si>
  <si>
    <t xml:space="preserve">Scrubber / Compact Dust Separator for Baccini  laser unit exhaust air</t>
  </si>
  <si>
    <t xml:space="preserve">Scrubber / Compact Dust Separator for Baccini/Rofin laser exhaust air.
This unit is a filtering separator designed to collect dry substances and 
separate them from industrial exhaust air.
The application ranges are as follows:-
Solid dry dust YES
combustible/explosive NO
solid and moist or hygroscopic NO
liquid (i.e.mist) NO
gaseous NO
Supply voltage 400 V 50 HZ 8 A
Deinstalled and warehoused.
See attached photos for details.
A complete set of the original operating manuals from Keller and Applied 
Materials are included (See attached SCANNED COPIES).
DIMS 90 CM X 130 CM X 244 CM</t>
  </si>
  <si>
    <t xml:space="preserve">999 EUR</t>
  </si>
  <si>
    <t xml:space="preserve">106818</t>
  </si>
  <si>
    <t xml:space="preserve">Kensington </t>
  </si>
  <si>
    <t xml:space="preserve">WFH4C</t>
  </si>
  <si>
    <t xml:space="preserve">wafer robot with aligner</t>
  </si>
  <si>
    <t xml:space="preserve">150/200mm</t>
  </si>
  <si>
    <t xml:space="preserve">106819</t>
  </si>
  <si>
    <t xml:space="preserve">WFH4D </t>
  </si>
  <si>
    <t xml:space="preserve">71632</t>
  </si>
  <si>
    <t xml:space="preserve">KLA-TENCOR</t>
  </si>
  <si>
    <t xml:space="preserve">2122</t>
  </si>
  <si>
    <t xml:space="preserve">Brightfield Wafer Defect Inspection System</t>
  </si>
  <si>
    <t xml:space="preserve">Deinstalled, barrier bagged, warehoused.
Located at Avezzano Italy.
I can sell you this tool "as is", or else I can refurbish it for you, and 
demonstrate it in operational condition, in my cleanroom facility in 
Avezzano Italy.
See the following link for details of other KLA refurbishments we did in 
the past:-
KLA Tencor equipment refurbishing capabilities
&lt;https://www.fabsurplus.com/blog/used-kla-tencor-inspection-metrology-refurbishment/&gt;
s/n W21xx801
Boards in card cages included:-
Boards in the main card cage:-
Slot 1  Blank
Slot 2  710-658086-20 Rev E0
Slot 3  710-658232-20 Rev H1
Slot 4  710-659412-00 Rev C0
Slot 5  Blank
Slot 6  710-659412-00 Rev C0
Slot 7  710-655651-20 Rev
Slot 8  710-655651-20 Rev
Slot 9  710-658172-20 Rev JI Y Interpolator, Phase 3
Slot 10 710-658177-20 Rev F1 X Interpolator, Phase 3
Slot 11 710-658172-20 Rev J1 Y Interpolator, Phase 3
Slot 12 710-658177-20 Rev F1 X Interpolator, Phase 3
Slot 13 w024039
Slot 14 ????????
Slot 15 710-658036-20 Rev C3
Slot 16 Blank
Slot 17 Blank
Slot 18 Blank
Slot 19 Blank
Slot 20 Blank
Boards in the Aux card cage:-
Slot 1  710-659465-20
Slot 2  ????????
Slot 3  710-650099-20 Rev L0 KLA DP ASSY
Slot 4  710-????
Slot 5  Blank
Slot 6  710-650044-20 Rev D1
Slot 7  710-658363-20 Rev C0</t>
  </si>
  <si>
    <t xml:space="preserve">40,000 EUR</t>
  </si>
  <si>
    <t xml:space="preserve">106820</t>
  </si>
  <si>
    <t xml:space="preserve">Lam Research Ontrak</t>
  </si>
  <si>
    <t xml:space="preserve">Synergy</t>
  </si>
  <si>
    <t xml:space="preserve">Post CMP cleaner with HEPA mini-environment</t>
  </si>
  <si>
    <t xml:space="preserve">De-installed, warehoused. Can be inspected by appointment.
Ontrak Synergy cleaner for sale.
Please check the attached pictures for reference. comes with a Hepa 
mini-environment, two units of  LPT 2200 for wafer load and unload, and the 
cleaner itself.
in working condition since I have powered on and tested the function in 
Nov. 2022.</t>
  </si>
  <si>
    <t xml:space="preserve">15066</t>
  </si>
  <si>
    <t xml:space="preserve">LAMBDA PHYSIK</t>
  </si>
  <si>
    <t xml:space="preserve">Novaline K2005</t>
  </si>
  <si>
    <t xml:space="preserve">248 nm excimer laser for ASML /300</t>
  </si>
  <si>
    <t xml:space="preserve">facilities</t>
  </si>
  <si>
    <t xml:space="preserve">WILL SHIP TO YOU EXW FROM AVEZZANO (AQ) 67051 ITALY.
-sw version 2.793s
 -Average power 40W
 -O/P 0.02 J/Pulse
 -Duration 10 to 50 ns
-wavelength 248 nm
-ce marked 380-400 v , 50/60Hz 3 phase 5 wire 22A
-Novatube
-Novapowerswitch replaced in 2005, model NPS S10D
 -Novatube replaced in 2006, s/n 617X, part number 26492116. Lamda Physik 
model n. 264922160 (april 2006) C
onfiguration LDU: CAP, DG, NHE,DP,SP,MCT
Wavelength calibration module replaced Jan 2004
197 X 95 X 160 CM WEIGHT 1000 KG</t>
  </si>
  <si>
    <t xml:space="preserve">111399</t>
  </si>
  <si>
    <t xml:space="preserve">Leica</t>
  </si>
  <si>
    <t xml:space="preserve">M165C</t>
  </si>
  <si>
    <t xml:space="preserve">Reflected light and transmitted light microscope</t>
  </si>
  <si>
    <t xml:space="preserve">Reflected light and transmitted light microscope, bright field and dark 
field
       Illumination: Infinitely adjustable up to 120x (with the current 
eyepieces and objective)
       Motor Focus
       Reflected light base (10 450 049) with Iris Shutter
       Transmitted light base: TL 4000RC for extern cold light source, with 
BF, DF and Rottermann Contrast (RC) (10 450 125)
       Objective PlanApo 0,63x, Eye Pieces: 2 pcs. 16x (an eyepiece with a 
Leica reticle allows convenient length measurements and counting)
        Ergo Tubus
        Leica Smart Touch
        Camera Leica DFC 420 with camera software on PC
1 pc. Cold light source Leica KLA 1500 LCD with  2-arm gooseneck lighting
1 pc. Cold light source Leica KLA 2500 LCD with light cable for transmitted 
light base
         PC with Windows and LAS Software (Leica Application Suite) for 
Camera, Monitor, Keyboard, Mouse and all cables for connection</t>
  </si>
  <si>
    <t xml:space="preserve">GERMANY</t>
  </si>
  <si>
    <t xml:space="preserve">33542</t>
  </si>
  <si>
    <t xml:space="preserve">Liebherr</t>
  </si>
  <si>
    <t xml:space="preserve">FKV 3610</t>
  </si>
  <si>
    <t xml:space="preserve">Fridge for the safe storage of photoresist</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</si>
  <si>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</si>
  <si>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Avezzano 67051</t>
  </si>
  <si>
    <t xml:space="preserve">400 EUR</t>
  </si>
  <si>
    <t xml:space="preserve">98730</t>
  </si>
  <si>
    <t xml:space="preserve">LOTUS</t>
  </si>
  <si>
    <t xml:space="preserve">HF Spray Cleaner</t>
  </si>
  <si>
    <t xml:space="preserve">2-stage Wafer boat / Quartzware washer using HF and DIW</t>
  </si>
  <si>
    <t xml:space="preserve">Dimensions (WxHxD): 140cm x 200 cm x 142cm
s/n 07011901/5
CE marked
230/240 VAC 3 Ph/N/PE 50 hz
1.5 kVA
Control voltage: 24 V
Made in Germany.
For cleaning graphite wafer boats with 2 steps of 5% HF and 50% HF and DI 
Water, followed by CDA blow drying.</t>
  </si>
  <si>
    <t xml:space="preserve">79571</t>
  </si>
  <si>
    <t xml:space="preserve">Mazzali</t>
  </si>
  <si>
    <t xml:space="preserve">Climatest C320G5</t>
  </si>
  <si>
    <t xml:space="preserve">Temperature and humidity testing chamber</t>
  </si>
  <si>
    <t xml:space="preserve">Reliability</t>
  </si>
  <si>
    <t xml:space="preserve">-Deinstalled, warehoused.
-In working condition
-See photos for details
-Available for immediate consignment
-Can be inspected by appointment
-For temperature and humidity testing
-Located in Avezzano 67051 Italy
-Used for testing at up to 85% humidity at up to  85 celcius
-weight 320 kg
-external dimensions: 1010 mm x 1880 mm x 1130 mm.
Technical Characteristics - Mazzali Climatest C330G5 Temperature and 
Humidity Oven
Temperature Range: -40 C to +150 C
Capacity: 300 litres
Supply Voltage: 380 Volts / 3 phase / + neutral + Earth, 50/60 Hz
Maximum Power: 2 x 2200 Watts
Maximum Current: 16A
Manuals and electrical diagrams are included with the chamber</t>
  </si>
  <si>
    <t xml:space="preserve">79572</t>
  </si>
  <si>
    <t xml:space="preserve">4007</t>
  </si>
  <si>
    <t xml:space="preserve">MDC (Materials Development Corp.)</t>
  </si>
  <si>
    <t xml:space="preserve">DUO CHUCK CSM16</t>
  </si>
  <si>
    <t xml:space="preserve">CV Measurement system</t>
  </si>
  <si>
    <t xml:space="preserve">Deinstalled, barrier bagged, warehoused
Location: Avezzano (AQ) 67051 Italy.
This item only includes the "Duo chuck" main unit, not computer and 
peripherals. See attached photos for what is included.</t>
  </si>
  <si>
    <t xml:space="preserve">Avezzano  67051 Italy</t>
  </si>
  <si>
    <t xml:space="preserve">108284</t>
  </si>
  <si>
    <t xml:space="preserve">Mechatronic</t>
  </si>
  <si>
    <t xml:space="preserve">mWS200/300t</t>
  </si>
  <si>
    <t xml:space="preserve">Wafer sorter with 4 load ports</t>
  </si>
  <si>
    <t xml:space="preserve">The equipment has been professionally de-installed, and is currently 
located in a storage warehouse. Condition: Good.
With bernoulli Aligner for 8 and 12 inch and IOSS Camera.
And greenlight inspection.
With 4 Synfoniy 300mm Loadports, 2 on the front side and 2 on the backside.
Tool was working in production until 19 october 2021</t>
  </si>
  <si>
    <t xml:space="preserve">98474</t>
  </si>
  <si>
    <t xml:space="preserve">MECS</t>
  </si>
  <si>
    <t xml:space="preserve">OF 250</t>
  </si>
  <si>
    <t xml:space="preserve">wafer pre-aligner(Hitachi CDSEM 8820/8840)</t>
  </si>
  <si>
    <t xml:space="preserve">98476</t>
  </si>
  <si>
    <t xml:space="preserve">UTC 801P</t>
  </si>
  <si>
    <t xml:space="preserve">atmospheric wafer handling robot( WJ-1000)</t>
  </si>
  <si>
    <t xml:space="preserve">Excellent fully operational condition.
Deinstalled, warehoused. Can be inspected by appointment</t>
  </si>
  <si>
    <t xml:space="preserve">98477</t>
  </si>
  <si>
    <t xml:space="preserve">UTX 1100</t>
  </si>
  <si>
    <t xml:space="preserve">atmospheric wafer handling robot(ASM eagle-10)</t>
  </si>
  <si>
    <t xml:space="preserve">98478</t>
  </si>
  <si>
    <t xml:space="preserve">UTX 1200</t>
  </si>
  <si>
    <t xml:space="preserve">Atmospheric wafer handling robot(ASM eagle-10)</t>
  </si>
  <si>
    <t xml:space="preserve">106821</t>
  </si>
  <si>
    <t xml:space="preserve">UTC 820Z</t>
  </si>
  <si>
    <t xml:space="preserve">atmospheric wafer handling robot( Hitachi CD-SEM)</t>
  </si>
  <si>
    <t xml:space="preserve">106822</t>
  </si>
  <si>
    <t xml:space="preserve">UTW-FS5500S</t>
  </si>
  <si>
    <t xml:space="preserve">Atmospheric wafer handling robot</t>
  </si>
  <si>
    <t xml:space="preserve">NA</t>
  </si>
  <si>
    <t xml:space="preserve">12,000 USD</t>
  </si>
  <si>
    <t xml:space="preserve">71902</t>
  </si>
  <si>
    <t xml:space="preserve">Microcontrol</t>
  </si>
  <si>
    <t xml:space="preserve">MWE Plus</t>
  </si>
  <si>
    <t xml:space="preserve">UV Wafer Eraser with cassette loading</t>
  </si>
  <si>
    <t xml:space="preserve">200 mm , 150 mm, 125 mm</t>
  </si>
  <si>
    <t xml:space="preserve">With Cooling exhaust.
-Deinstalled, warehoused.
-In working condition
-See photos for details
-Available for immediate consignment
-Can be inspected by appointment
-Located in Avezzano 67051 Italy
-See attached photos for details.
-Has a CE Mark
Dimensions of pallet: 89 cm x 136 cm x 75 cm 9h) weight 70 KG</t>
  </si>
  <si>
    <t xml:space="preserve">79592</t>
  </si>
  <si>
    <t xml:space="preserve">Minato Electronics</t>
  </si>
  <si>
    <t xml:space="preserve">1940</t>
  </si>
  <si>
    <t xml:space="preserve">EPROM Programmer with additional memory</t>
  </si>
  <si>
    <t xml:space="preserve">-In our warehouse at Avezzano (AQ) 67051 Italy
-CE marked
-In operational condition
-see photos for details
Shipping Information:
Dimensions: 500 mm x 300 mm x 400 mm weight 10 KG
BOXED DIMENSIONS:
40 CM X 60 CM X 42 CM (H) 10 KG
You can see a video of this EPROM programmer passing it's self-test on 
youtube at the following location:-
&lt;https://youtu.be/RJXJ2Vujclo&gt;
</t>
  </si>
  <si>
    <t xml:space="preserve">79593</t>
  </si>
  <si>
    <t xml:space="preserve">EPROM Programmer</t>
  </si>
  <si>
    <t xml:space="preserve">-In our warehouse at Avezzano (AQ) 67051 Italy.
-CE marked
-In operational condition
-Please refer to the video at the following location, which shows the 
system powering up:-
&lt;https://youtu.be/I10EVpvRmog&gt;
Shipping Information:
UNPACKED Dimensions: 500 mm x 300 mm x 400 mm weight 9.5 KG
Dimensions in box: 58 cm x 41 cm x 41 cm, weight 9.7 KG</t>
  </si>
  <si>
    <t xml:space="preserve">98480</t>
  </si>
  <si>
    <t xml:space="preserve">Nanometrics</t>
  </si>
  <si>
    <t xml:space="preserve">8000X</t>
  </si>
  <si>
    <t xml:space="preserve">film thickness measurement</t>
  </si>
  <si>
    <t xml:space="preserve">98481</t>
  </si>
  <si>
    <t xml:space="preserve">8000Xse</t>
  </si>
  <si>
    <t xml:space="preserve">75,000 EUR</t>
  </si>
  <si>
    <t xml:space="preserve">98482</t>
  </si>
  <si>
    <t xml:space="preserve">Caliper Mosaic (Parts)</t>
  </si>
  <si>
    <t xml:space="preserve">EFEM Module, including a Brooks Razor robot </t>
  </si>
  <si>
    <t xml:space="preserve">Deinstalled, warehoused. Can be inspected by appointment.
This is the EFEM module from a Brooks Caliper Mosaic system: load ports not 
included
The robot type is a Brooks Razor, part number 162802-0001
T1: 112 W Upper: 114
Z: 171 W Lower: 276
T2: 110</t>
  </si>
  <si>
    <t xml:space="preserve">98483</t>
  </si>
  <si>
    <t xml:space="preserve">Lynx EFEM</t>
  </si>
  <si>
    <t xml:space="preserve">EFEM including a Kawasaki robot </t>
  </si>
  <si>
    <t xml:space="preserve">Deinstalled, warehoused. Can be inspected by appointment
Item
KHI Parts No.
Qty.
Robot Arm
NT Robot Arm
3NT420B-B007
1
Cap
60418-1037
4
Separate Harness
Motor Harness
50979-2997L01
1
Signal Harness
50979-2998L01
1
Controller
Controller D60
30D60F-A006
1
Accessory
Fuse Set
49094-1409
1
PANEL Connector
50978-3323
1
Item
KHI Parts No.
Qty.
EFEM
EFEM for 2W
-
1
Anchoring Bracket
Bracket, Anchor
60352-2279
4
Socket Head Screw
PSBM1030U
8
Spring Washer
PSWM10U
8
Plain Washer
60303-1346
8
Plate Set
Bulkhead plate Assy (60339-2784)
-
1
EMO Hole Cover
60387-3105
1
Harness
LP1_AD1-CN6(OMRON V700)
50973-2951
1
LP2_AD1-CN6(OMRON V700)
50973-2954
1
EMO Jumper
50973-3136
1
Light Curtain Jumper
50973-3139
1
Accessory
Accessories for operation
-
1
Name Plate, Lift Point
60819-3478
2</t>
  </si>
  <si>
    <t xml:space="preserve">106823</t>
  </si>
  <si>
    <t xml:space="preserve">Nanospec 9100</t>
  </si>
  <si>
    <t xml:space="preserve">Oxide film thickness measurement (PC missing)</t>
  </si>
  <si>
    <t xml:space="preserve">99382</t>
  </si>
  <si>
    <t xml:space="preserve">NexTest / Teradyne</t>
  </si>
  <si>
    <t xml:space="preserve">MAVERICK PT II</t>
  </si>
  <si>
    <t xml:space="preserve">-Has been de-installed, and is now warehoused. The equipment was in working 
condition before removal.
-see attached photo for details
-diagnostic report:
The test program is loaded
TestStarted(1)...
Started: 05/18/20 09:30:58
                                       Site 1
  Board      Serial    PWB    PWB   PWA    PWA   LVM    DBM    Scan   ECR   
 X     Y     D
  Name       Number   Number  Rev  Number  Rev  Kbits  Mbits  Mbits  Mbits  
bits  bits  bits
---------------------------------------------------------------------------------------------
   PTI       x   500000    3  500001    7                                   
   PE1       x   501683    4  501873   10   2048                            
   PE2       x   501683    4  501873   10   2048                            
   APG       x   501682    3  501872   32   2048     36      8              
   ECR       x   500732    9  501255   16                         36    10  
  10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SCAN RAM depth is 0x100000
Testing APG Buffer Memory - short march [apg_buf_ram_short_march_tb]
    Buffer Memory depth is 0x100000 - 0x400 X, 0x400 Y
Testing APG VAR Counter RAM [apg_vector_ram_march_tb]
Testing APG vRAM - short march [apg_vram_ram_short_march_tb]
    LVM Memory depth is 0x200000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0x100000 - 0x400 X, 0x400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Counter loading
    Counter address
    VAR Counter DECR
Testing APG VAR increments, stack nesting [apg_var_and_stack_tests_tb]
   VAR increments
   Stack nesting, 1st pass
   Stack nesting, 2nd pass
   Stack nesting, 50nS
   Stack nesting, 30nS
Testing APG VAR counter branching [apg_var_counter_branching_tb]
    var/mar counter branching
Testing APG RAM read only paths [apg_ram_current_outputs_tb]
Testing PE TG count RAM [pe_tg_count_march_tb]
 Testing PE1
 Testing PE2
Testing PE TG format RAM [pe_tg_format_march_tb]
 Testing PE1
 Testing PE2
Testing PE VIHH RAM [pe_vihh_march_tb]
 Testing PE1
 Testing PE2
Testing PE Pin Scramble RAM [pe_psram_march_tb]
 Testing PE1
 Testing PE2
Testing PE LVM RAM [pe_lvm_march_tb]
 Testing PE1
 Testing PE2
Testing PE Broadcast mode [pe_broadcast_tb]
 Testing PE1
 Testing PE2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 strobe modes [pe_strobe_mode_tb]
 Testing PE1
 Testing PE2
Testing PE tg formats [pe_tg_format_tb]
 Testing PE1
 Testing PE2
Testing PE tg dclk formats [pe_tg_dclk_format_tb]
 Testing PE1
 Testing PE2
Testing PE tg io formats [pe_tg_io_format_tb]
 Testing PE1
 Testing PE2
Testing PE tg counters [pe_tg_counter_tb]
 Testing PE1
 Testing PE2
Testing PE vihh maps [pe_vihh_map_tb]
 Testing PE1
 Testing PE2
Testing PE pin scramble [pe_ps_ad_tb]
 Testing PE1
 Testing PE2
Testing PE pin scramble [pe_ps_cs_tb]
 Testing PE1 active low
 Testing PE2 active low
 Testing PE1 active high
 Testing PE2 active high
Testing PE pin scramble [pe_ps_lvm_tb]
 Testing PE1
 Testing PE2
Testing PE pin scramble [pe_ps_scan_tb]
 Testing PE1
 Testing PE2
Testing PE mux mode [pe_mux_mode_tb]
 Testing PE1
 Testing PE2
Testing PE first error counter [pe_first_error_tb]
 Counter start test, tgmode 0
  Testing PE1
  Testing PE2
 Counter start test, tgmode 1
  Testing PE1
  Testing PE2
 Counter bit test, tgmode 0
  Testing PE1
  Testing PE2
 Counter bit test, tgmode 1
  Testing PE1
  Testing PE2
Testing PE error [pe_error_flag_tb]
 Testing PE1
 Testing PE2
Testing PE abort [pe_abort_tb]
 Testing PE1
 Testing PE2
Testing PE VAR Path (pe_var_path_tb)
 Testing PE1
 Testing PE2
Testing PE Real Time Error Catch Counter [pe_rtec_counter_tb]
  Testing PE1
  Testing PE2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0x100000
Testing ECR Scanning of Row Catch RAM [ecr_row_scan_tb]
Testing ECR Scanning of Column Catch RAM [ecr_col_scan_tb]
Testing ECR Scanning of Main Catch RAM [ecr_main_scan_tb]
    Main RAM depth is 0x100000
      Scanning X and Y
      Varying data widths
         x32, 0xa X, 0xa Y
         x16, 0xb X, 0xa Y
         x8, 0xc X, 0xa Y
         x4, 0xd X, 0xa Y
         x2, 0xe X, 0xa Y
         x1, 0xf X, 0xa Y
      Scanning X only
      Scanning Y only
Testing ECR Error Catching [ecr_error_catching_tb]
    Data Crosspoint
       1st pin list, 0x20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00:01:31
    Total time : 00:01:33
Final Bin: pass_bin
Done: 05/18/20 09:32:29
TestDone...bin = pass_bin
 </t>
  </si>
  <si>
    <t xml:space="preserve">99383</t>
  </si>
  <si>
    <t xml:space="preserve">-deinstalled from IN WORKING CONDITION
-SEE ATTACHED PHOTO FOR DETAILS
-Diagnostic report:-
The test program is loaded
TestStarted(1)...
Started: 05/18/20 14:51:25
                                       Site 1
  Board      Serial    PWB    PWB   PWA    PWA   LVM    DBM    Scan   ECR   
 X     Y     D
  Name       Number   Number  Rev  Number  Rev  Kbits  Mbits  Mbits  Mbits  
bits  bits  bits
---------------------------------------------------------------------------------------------
   PTI       x   500000    3  500001    7                                   
   PE1       x   501683    3  501873    9      0                            
   PE2       x   501863    3  501873    9      0                            
   PE3       x   501683    4  501873   10      0                            
   APG       x   501682    3  501872   36      0     36      0              
   ECR       x   500732    9  501255   17                         36    10  
  10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No SCAN RAM present - skipping test.  1, 1
Testing APG Buffer Memory - short march [apg_buf_ram_short_march_tb]
    Buffer Memory depth is 0x100000 - 0x400 X, 0x400 Y
Testing APG VAR Counter RAM [apg_vector_ram_march_tb]
Testing APG vRAM - short march [apg_vram_ram_short_march_tb]
    No LVM Memory present - skipping test.  0x0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0x100000 - 0x400 X, 0x400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No LVM Memory present
Testing APG VAR increments, stack nesting [apg_var_and_stack_tests_tb]
    No LVM Memory present
Testing APG VAR counter branching [apg_var_counter_branching_tb]
    No LVM Memory present
Testing APG RAM read only paths [apg_ram_current_outputs_tb]
Testing PE TG count RAM [pe_tg_count_march_tb]
 Testing PE1
 Testing PE2
 Testing PE3
Testing PE TG format RAM [pe_tg_format_march_tb]
 Testing PE1
 Testing PE2
 Testing PE3
Testing PE VIHH RAM [pe_vihh_march_tb]
 Testing PE1
 Testing PE2
 Testing PE3
Testing PE Pin Scramble RAM [pe_psram_march_tb]
 Testing PE1
 Testing PE2
 Testing PE3
Testing PE LVM RAM [pe_lvm_march_tb]
    No PE LVM Memory present - skipping test.
Testing PE Broadcast mode [pe_broadcast_tb]
 Testing PE1
 Testing PE2
 Testing PE3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3 PMU current force DACs
 Testing PE16 3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3 PMU voltage force DACs
 Testing PE16 3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3 DPSn DACs
 Testing PE16 3 DPSn level accuracy
 Testing PE16 3 DPSa DACs
 Testing PE16 3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3 PMU comparator DACs
 Testing PE16 3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PE3
Testing PE strobe modes [pe_strobe_mode_tb]
 Testing PE1
 Testing PE2
 Testing PE3
Testing PE tg formats [pe_tg_format_tb]
 Testing PE1
 Testing PE2
 Testing PE3
Testing PE tg dclk formats [pe_tg_dclk_format_tb]
 Testing PE1
 Testing PE2
 Testing PE3
Testing PE tg io formats [pe_tg_io_format_tb]
 Testing PE1
 Testing PE2
 Testing PE3
Testing PE tg counters [pe_tg_counter_tb]
 Testing PE1
 Testing PE2
 Testing PE3
Testing PE vihh maps [pe_vihh_map_tb]
 Testing PE1
 Testing PE2
 Testing PE3
Testing PE pin scramble [pe_ps_ad_tb]
 Testing PE1
 Testing PE2
 Testing PE3
Testing PE pin scramble [pe_ps_cs_tb]
 Testing PE1 active low
 Testing PE2 active low
 Testing PE3 active low
 Testing PE1 active high
 Testing PE2 active high
 Testing PE3 active high
Testing PE pin scramble [pe_ps_lvm_tb]
Testing PE pin scramble [pe_ps_scan_tb]
Testing PE mux mode [pe_mux_mode_tb]
 Testing PE1
 Testing PE2
 Testing PE3
Testing PE first error counter [pe_first_error_tb]
 Counter start test, tgmode 0
  Testing PE1
  Testing PE2
  Testing PE3
 Counter start test, tgmode 1
  Testing PE1
  Testing PE2
  Testing PE3
 Counter bit test, tgmode 0
  Testing PE1
  Testing PE2
  Testing PE3
 Counter bit test, tgmode 1
  Testing PE1
  Testing PE2
  Testing PE3
Testing PE error [pe_error_flag_tb]
 Testing PE1
 Testing PE2
 Testing PE3
Testing PE abort [pe_abort_tb]
 Testing PE1
 Testing PE2
 Testing PE3
Testing PE VAR Path (pe_var_path_tb)
 Testing PE1
  PE1 NO LVM Present.  Skipping test.
 Testing PE2
  PE2 NO LVM Present.  Skipping test.
 Testing PE3
  PE3 NO LVM Present.  Skipping test.
Testing PE Real Time Error Catch Counter [pe_rtec_counter_tb]
  Testing PE1
  Testing PE2
  Testing PE3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0x100000
Testing ECR Scanning of Row Catch RAM [ecr_row_scan_tb]
Testing ECR Scanning of Column Catch RAM [ecr_col_scan_tb]
Testing ECR Scanning of Main Catch RAM [ecr_main_scan_tb]
    Main RAM depth is 0x100000
      Scanning X and Y
      Varying data widths
         x32, 0xa X, 0xa Y
         x16, 0xb X, 0xa Y
         x8, 0xc X, 0xa Y
         x4, 0xd X, 0xa Y
         x2, 0xe X, 0xa Y
         x1, 0xf X, 0xa Y
      Scanning X only
      Scanning Y only
Testing ECR Error Catching [ecr_error_catching_tb]
    Data Crosspoint
       1st pin list, 0x24 pins
       2nd pin list, 0x14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00:02:08
    Total time : 00:02:10
Final Bin: pass_bin
Done: 05/18/20 14:53:33
TestDone...bin = pass_bin
</t>
  </si>
  <si>
    <t xml:space="preserve">98484</t>
  </si>
  <si>
    <t xml:space="preserve">Nikon</t>
  </si>
  <si>
    <t xml:space="preserve">ECLIPSE L150</t>
  </si>
  <si>
    <t xml:space="preserve">Microscope</t>
  </si>
  <si>
    <t xml:space="preserve">100/150mm</t>
  </si>
  <si>
    <t xml:space="preserve">98485</t>
  </si>
  <si>
    <t xml:space="preserve">Optiphot 150</t>
  </si>
  <si>
    <t xml:space="preserve">Microscope Inspection Station</t>
  </si>
  <si>
    <t xml:space="preserve">Optical information of the microscopes:
1. Objective lens : 
Leica NPL 100X/0.90, NPL Fluotar 50X/0.85, NPL 20/0.40, NPL10X/0.20 and NPL 
5X/0.09 for Microscope No. 1
Plan Fluor 100X/0.90 EPi, Plan Fluor 50X/0.80 Epi,  Plan Fluor XLWD 
20X/0.40 Epi IK, Plan Fluor LWD 10X/0.20 Epi, and Plan Fluor LWD 5X/0.10 
Epi for Microscope No. 2 and No. 3.
2. other optical part.
eyepieces : CFWN 10X/20 for Microscope No. 1, 2 and 3.
Camera : No camera included.
Deinstalled, warehoused. Can be inspected by appointment</t>
  </si>
  <si>
    <t xml:space="preserve">3,500 USD</t>
  </si>
  <si>
    <t xml:space="preserve">103456</t>
  </si>
  <si>
    <t xml:space="preserve">NWL860-TBM</t>
  </si>
  <si>
    <t xml:space="preserve">Wafer Auto Loader</t>
  </si>
  <si>
    <t xml:space="preserve">150 mm, 200 mm</t>
  </si>
  <si>
    <t xml:space="preserve">Deinstalled, warehoused. Can be inspected by appointment.
This autoloader can load both 6 inch and 8 inch wafers.</t>
  </si>
  <si>
    <t xml:space="preserve">110610</t>
  </si>
  <si>
    <t xml:space="preserve">NIKON</t>
  </si>
  <si>
    <t xml:space="preserve">OptiStation 3</t>
  </si>
  <si>
    <t xml:space="preserve">Wafer Inspection Microscope</t>
  </si>
  <si>
    <t xml:space="preserve">In working condition.
Currently de-installed and warehoused. Inspection is available by 
appointment.</t>
  </si>
  <si>
    <t xml:space="preserve">110791</t>
  </si>
  <si>
    <t xml:space="preserve">OptiStation 3200</t>
  </si>
  <si>
    <t xml:space="preserve">Fully Automated Wafer Inspection Microscope</t>
  </si>
  <si>
    <t xml:space="preserve">Qty 3 sets available. Price quoted is for qty 1.  Deinstalled to warehouse 
from working condition in the fab in March 2024.
Please refer to the attached photos for the details of these tool's 
condition.
Main Features of this microscope wafer inspection station include:-
-New optics
Nikon’s renowned CFI60 optics produce crisp, clear images with
high contrast and minimal flare. Longer working distances
throughout the magnification range ensure safer wafer inspection.
The darkfield signal-to-background ratio is three times higher than
in the past, ensuring significantly better imaging.
-Newly designed DUV microscope
The newly designed DUV microscope module supports 90nm and
future design rules.
-Review inspection with ADC
State-of-the-art image processing and analysis technology ensures
accurate defect detection. The user-friendly software allows for easy
setup and operation.
-Flexibility in load port positioning
Two load ports are available in the side or rear, making the
OPTISTATION-3200 adaptable to diverse fab layouts and 300mm
factory automation requirements.
-3-mode Macro inspection with high-performance illuminators
Allows surface Macro, center backside Macro, and perimeter
backside Macro inspections. The newly developed wide (WIL-100)
and line (LIL-100) illuminators offer wavelength and lighting
techniques to easily detect a variety of process defects.
-Easy operation by touch screen
Automated and motorized functions are controlled by an easily
accessible touchscreen to ensure comfortable operation while
minimizing contamination. Optimum observation settings, including
aperture and light intensity, can be preset according to objective lens
or wafer type.
Specifications
Wafer size: 300mm
Total magnification: 25x to 1,500x
Inspection modes: Brightfield, Darkfield, DIC (option),DUV (option)
Autofocus: LED illumination slit projection
Objectives:CFI60 objectives
Macro inspection:Surface Macro, center backside Macro,
perimeter backside Macro
Load port:2 FOUP, Position selectable from side or rear
Wafer transfer:Robotic handling; vacuum chuck;
noncontact pre-alignment mechanism
Operation:Touch panel GUI, mouse, keyboard
Options
DUV microscope:Hg-Xe lamp type (248nm)
Online operation:Via SECS-I or HSMS
Video capture function
2nd user interface (UIF)
OHV (SEMI E84 compliance)
Review inspection
ADC
OCR
Safety Certifications:S2-0302 compliance, CE marking
Ergonomic Certifications:S8-0701 compliance
Dimensions (W x D x H):1,625 x 2,500 x 2,300mm
(64.0 x 98.4 x 90.6 in.)</t>
  </si>
  <si>
    <t xml:space="preserve">60,000 USD</t>
  </si>
  <si>
    <t xml:space="preserve">98486</t>
  </si>
  <si>
    <t xml:space="preserve">Nitto</t>
  </si>
  <si>
    <t xml:space="preserve">MA 3000 II</t>
  </si>
  <si>
    <t xml:space="preserve">Wafer tape mounter and demounter</t>
  </si>
  <si>
    <t xml:space="preserve">Deinstalled, warehoused. Can be inspected by appointment.
technical characteristics:-
-200mm and 300mm wafer capability
-UV Irradiation and Tape Peeling Unit
-OCR/BCR Reader
-SECS/GEM Software with HSMS Interface
-208V 60 HZ 7 A 1 PHASE 2 WIRE GROUND.
See attached photos for details.</t>
  </si>
  <si>
    <t xml:space="preserve">103439</t>
  </si>
  <si>
    <t xml:space="preserve">Oerlikon</t>
  </si>
  <si>
    <t xml:space="preserve">Clusterline 200</t>
  </si>
  <si>
    <t xml:space="preserve">PVD cluster tool with 6 chambers (Used for Al, Ti, NiV and AG)</t>
  </si>
  <si>
    <t xml:space="preserve">-Professionally De-installed, warehoused. Can be inspected by 
appointment.Please refer to the attached photos for details of current 
condition.
Configuration:-
Tool model: CLN200-1
Transport module: Brooks MX800 with Magnatran 7 Robot
Chambers
-Fitted with  6 process chambers
-PM2 chamber - Etch chamber
-PM1, PM3, PM4, PM5 and PM6 - PVD chambers
-One PVD chamber has a heated chuck (not currently working)
-Substances sputtered: Al, Ti, NiV and Ag
-Magnet Types:-
PM1 MB300DL
PM3 MB300DG
PM4 MN300DK
PM5 MB300DL
PM6 MB300DF
The equipment includes the following parts:-
-CTI Cryogenics Compressor Model 9600 qty 3 p.n 8135901G001
-PM1 NiSb
-PM2 Etch with AE PDX 1250 and AE RFX 600A
-PM3 Al
-PM4 Ti
-PM5 NiV
-PM6 Ag
-MC Server 102428276 FSK 12458
-CTC Server 102428276 FSK 12453
-Brooks p/n 002-9700-95
-CTI Onboard 8 Chamber Cryopumps p/n 8116139G001R with Onboard module
-Brooks Magnatran 7 Robot Model 003-1600-27
-Brooks Facet Node Breakout 002-2692-01
-Brooks LoadLock Node 002-2901-01
-VAT gate valves
-Loadlock turbo pumps: Pfeiffer TMH 261
-PMC II 102471819
-AE Pinnacle RFG p/n 3152415-105N 12 KW
-AE Pinnacle RFG p/n 3152391-102M 20 KW
-AE Pinnacle RFG p/n 3152391-102Q 20 KW
-AE Pinnacle RFG p/n 3152415-105N 12 KW
-AE Pinnacle RFG p/n 3152415-105N 12 KW</t>
  </si>
  <si>
    <t xml:space="preserve">Villach Austria</t>
  </si>
  <si>
    <t xml:space="preserve">106825</t>
  </si>
  <si>
    <t xml:space="preserve">Olympus</t>
  </si>
  <si>
    <t xml:space="preserve">AL110-LMB6 with MX51</t>
  </si>
  <si>
    <t xml:space="preserve">wafer loader with Microscope</t>
  </si>
  <si>
    <t xml:space="preserve">150mm</t>
  </si>
  <si>
    <t xml:space="preserve">Working condition, de-installed, warehoused. Can be inspected by 
appointment: video in operation can be provided.</t>
  </si>
  <si>
    <t xml:space="preserve">111400</t>
  </si>
  <si>
    <t xml:space="preserve">KLA 1500 LCD</t>
  </si>
  <si>
    <t xml:space="preserve">Cold light source with ring light and Adapter ring for different microscope sizes</t>
  </si>
  <si>
    <t xml:space="preserve">Cold light source with ring light and Adapter ring for different microscope 
sizes
Dimensions (W x D x H) approx. 200 mm x 265 mm x 170 mm
Weight: approx. 5 kg
Operating voltage, frequency:
220 ... 240 V ~ 50/60 Hz
Light flux (lumen) max.: 600</t>
  </si>
  <si>
    <t xml:space="preserve">111401</t>
  </si>
  <si>
    <t xml:space="preserve">Highlight 2100</t>
  </si>
  <si>
    <t xml:space="preserve">Cold light source with ring light</t>
  </si>
  <si>
    <t xml:space="preserve">Cold light source, 230 V    50/60Hz,170 W, with ring light</t>
  </si>
  <si>
    <t xml:space="preserve">250 EUR</t>
  </si>
  <si>
    <t xml:space="preserve">111402</t>
  </si>
  <si>
    <t xml:space="preserve">Highlight 2001</t>
  </si>
  <si>
    <t xml:space="preserve">99398</t>
  </si>
  <si>
    <t xml:space="preserve">Oxford</t>
  </si>
  <si>
    <t xml:space="preserve">Micro-etch 300</t>
  </si>
  <si>
    <t xml:space="preserve">Dry Etcher</t>
  </si>
  <si>
    <t xml:space="preserve">110613</t>
  </si>
  <si>
    <t xml:space="preserve">PlasmaTherm</t>
  </si>
  <si>
    <t xml:space="preserve">SLR 740</t>
  </si>
  <si>
    <t xml:space="preserve">Dual Chamber RIE / Plasma etch</t>
  </si>
  <si>
    <t xml:space="preserve">The LH Chamber is Standard, the RH chamber is also RIE  , but with 
adjustable top electrode gap. (similar to old ECR config.)
Both chambers can work also as PE (Plasma Etch-Top power). RIE or PE is 
switched by software.
One Chamber has a Low pressure feature with TMP .the other one has no 
TMP,i.e just working med. Vacuum process using the rough pump (but has an 
option for adding TMP).
Each chamber has 8 Gas Channels (with 8 MFCs each).see attached XLS file.
  System is configured for European power rating, i.e 3 phase 400v.
   The system is currently  up and running  so is in fair condition. (see 
photos)
The equipment will include : 1 Chiller, 1 Process Rough Pump ,1 LoadLock 
pump (oil).
MFC CONFIGURATION:-
CHAMBER LEFT 	  	GAS NAME 	MFC FULL SCALE 	UNITS 	MFC TYPE 	  	CHAMBER 
RIGHT 	  	GAS NAME 	MFC FULL SCALE 	UNITS 	MFC TYPE
  	  	AR 	100 	SCCM 	MKS 1479A 	  	  	  	CF-41 	100 	SCCM 	MKS 1479A
  	  	CHF3 	100 	SCCM 	MKS 1479A 	  	  	  	SF6 	50 	SCCM 	MKS 1479A
  	  	C2F6 	100 	SCCM 	MKS 1479A 	  	  	  	HE 	100 	SCCM 	MKS 1479A
  	  	CF41 	100 	SCCM 	MKS 1479A 	  	  	  	CHF3 	100 	SCCM 	MKS 1479A
  	  	SF6 	50 	SCCM 	MKS 1479A 	  	  	  	C2F6 	100 	SCCM 	MKS 1479A
  	  	HE 	100 	SCCM 	MKS 1479A 	  	  	  	O2 	10 	SCCM 	MKS 1479A
  	  	O2 	10 	SCCM 	MKS 1479A 	  	  	  	O2 	100 	SCCM 	MKS 1479A
  	  	O2 	100 	SCCM 	MKS 1479A 	  	  	  	AR 	100 	SCCM 	MKS 1479A
 </t>
  </si>
  <si>
    <t xml:space="preserve">31246</t>
  </si>
  <si>
    <t xml:space="preserve">PMS</t>
  </si>
  <si>
    <t xml:space="preserve">Liquitrack 776200</t>
  </si>
  <si>
    <t xml:space="preserve">Non volatile residual Monitor for water-quality checking</t>
  </si>
  <si>
    <t xml:space="preserve">Detects non-volatile residue in ultrapure water. Allows continuous 
monitoring in real time. Main features:- -measures impurity levels in PPD 
or PPM depending on the model -this model, 7762, measures impurities in the 
range 10 PPT to 10 PPB Located At Avezzano, Italy. CE Marked serial number 
70. Object of measurement: detection of nonvolatile impurity concentration 
in ultrapure water Method: Water droplet atomization and subsequent drying 
to recover non-volatile residue Model 7762 Detection range: 10 ppt to 10 
ppb Calibration Method: Calibration checked by AAS analysis of pure KCl in 
water sample flow rate: 0.875 mL/min max external water inlet pressure: 483 
kPa (80 psi). TOTAL FLOWRATE: BETWEEN 50-80 Ml/MIN AT 138-207 Kpa (20-30 
PSI) WATER TEMP: 20-50 C ambient temp: 15-35 C Humidity: should be less 
than 85% Response time: within 3.25 minutes from the time the sample 
reaches water inlet to 95% of final stabilized reading Internal feedwater 
pressure: 138-207 kPa Accuracy: +/-10% of KCl in water by AAS analysis 
Residue drying temp: 120 C (optional settings 95, 70 and 45 C). Output: RS 
232, serail, BNC analog (0-10V, 4-20mA) Can drive a load of 450 ohms 
sampling time: 1 sec on NRM display, 20 sec on computer display Power 
switchable 115/230/240V +/- 10%, 50/60 Hz 1.5 amp Material in contact with 
water: PFA Teflon, 316 stainless, sapphire Dimensions: 51.4 x 43,2 x 23.2 
cm weight: 25 KG Environmental conditions: -Indoor use -up to 2000 m 
-temperature 4-20 C -humidity 0-90% -overvoltage cat. 2 -Pollution degree 
cat. 2 Injection valve options *********************** Stator: PEEK Flat 
stator face: polished alumina ceramic Single-point pressure adjusting screw 
located at the shaft end of the valve Standard rotor seal tolerance: Entire 
pH from 0-14 Max temperature: 50C Pressure rating: 34 MPa (5000 psi) Max 
operating torque: 17 kg/cm; 10 kg/cm is typical -CE Marked -Includes 
operatons and service manuals Includes: service manual p/n 1977701
Location: Avezzano (AQ) 67051 Italy</t>
  </si>
  <si>
    <t xml:space="preserve">54210</t>
  </si>
  <si>
    <t xml:space="preserve">Poly Design Inc.</t>
  </si>
  <si>
    <t xml:space="preserve">Custom</t>
  </si>
  <si>
    <t xml:space="preserve">Heated Quartz Boat storage / drying system</t>
  </si>
  <si>
    <t xml:space="preserve">Heated storage chamber for quartz boats from vertical furnaces. Overall 
dimensions 375 cm (l) x 75 cm (w) x 187 cm (h) Chamber size (4 chambers) 
386 cm x 54 cm x 30 cm (h) Door size 141 cm x 30 cm (h) -Includes 
thermocouple controlled heater -Includes HEPA fan-filter forced air flow 
-Controls: WATLOW -Made by Poly Design Inc, Garland, TX
Location: Avezzano 67051 (AQ) Italy.</t>
  </si>
  <si>
    <t xml:space="preserve">110733</t>
  </si>
  <si>
    <t xml:space="preserve">POWATEC</t>
  </si>
  <si>
    <t xml:space="preserve">850</t>
  </si>
  <si>
    <t xml:space="preserve">Manual Wafer Mounter</t>
  </si>
  <si>
    <t xml:space="preserve">The equipment has been professionally de-installed, and is currently 
located in a storage warehouse. Condition: Good.</t>
  </si>
  <si>
    <t xml:space="preserve">110734</t>
  </si>
  <si>
    <t xml:space="preserve">Ramgraber</t>
  </si>
  <si>
    <t xml:space="preserve">SST</t>
  </si>
  <si>
    <t xml:space="preserve">Solvent wet with heater and spin dryer</t>
  </si>
  <si>
    <t xml:space="preserve">Up to 300 mm</t>
  </si>
  <si>
    <t xml:space="preserve">The equipment has been professionally de-installed, and is currently 
located in a storage warehouse. Condition: Very Good.Configuration notes: 
Ramgraber SST Configuration: Tank 1: EKC Tank 2: P1331 Tank 3 and 4: DMF 
Tank 5: IPA Known errors: Filter from tank 4 is leaking Heater 1 from tank 
4 is broken Heater 3 from tank 4 is broken.For decades, the closed chamber 
on axis spray concept has proven to be the process of record in solvent 
cleaning technology. Ramgraber has raised the bar for batch spray equipment 
by establishing 300 mm node technology to all substrate sizes (2“-12“ 
wafers, glass substrates, square ...) Spray Solvent Tool Ramgraber Optimal 
Spray Technology (RamOS): • Proprietary new design for best process results 
within batch and run-to-run • Unmatched spray performance • Best in class 
rinse &amp; dry efficiency • Virtually no cross contamination of chemistries • 
Optimal choice of materials for chemistry of use • Highest stability of key 
process parameters • 100% German engineering • Manual loading or fully 
automated handling • 2“-12“ wafers and individual substrates • 150 mm/200 
mm/300 mm bridge configuration possible • Individual batch sizes (13, 25, 
26, 50, ... wafers per batch) • Up to 7 heated tanks • Single chamber or 
multiple chamber design • In-situ chemical blending and monitoring • 95% 
stainless steel surfaces on wetted parts • SECS/GEM Interface</t>
  </si>
  <si>
    <t xml:space="preserve">98489</t>
  </si>
  <si>
    <t xml:space="preserve">Raytex</t>
  </si>
  <si>
    <t xml:space="preserve">RXW-0826SFIX-SMIF</t>
  </si>
  <si>
    <t xml:space="preserve">Wafer edge scanner</t>
  </si>
  <si>
    <t xml:space="preserve">110761</t>
  </si>
  <si>
    <t xml:space="preserve">RECTIF</t>
  </si>
  <si>
    <t xml:space="preserve">G3</t>
  </si>
  <si>
    <t xml:space="preserve">40,000 USD</t>
  </si>
  <si>
    <t xml:space="preserve">110792</t>
  </si>
  <si>
    <t xml:space="preserve">SRT300F01</t>
  </si>
  <si>
    <t xml:space="preserve">Wafer Sorter with 4 wafer loading ports</t>
  </si>
  <si>
    <t xml:space="preserve">-Deinstalled to the warehouse from working condition
-See attached photos for details
110V AC 60 HZ 8 A FULL LOAD CURRENT</t>
  </si>
  <si>
    <t xml:space="preserve">110794</t>
  </si>
  <si>
    <t xml:space="preserve">SRT300F34</t>
  </si>
  <si>
    <t xml:space="preserve">Wafer Sorter with 2 wafer loading ports</t>
  </si>
  <si>
    <t xml:space="preserve">98490</t>
  </si>
  <si>
    <t xml:space="preserve">Rorze</t>
  </si>
  <si>
    <t xml:space="preserve">RR701L1521-3A3-111-2</t>
  </si>
  <si>
    <t xml:space="preserve">98491</t>
  </si>
  <si>
    <t xml:space="preserve">RR701L90-Z20-616</t>
  </si>
  <si>
    <t xml:space="preserve">106188</t>
  </si>
  <si>
    <t xml:space="preserve">RR713L1521-3A3-E11-0</t>
  </si>
  <si>
    <t xml:space="preserve">Dual arm Atmospheric wafer handling robot with controller</t>
  </si>
  <si>
    <t xml:space="preserve">De-installed, warehoused. Can be inspected by appointment.
In working condition. Includes the robot and the controller.
The cables linking the robot and controller are also included. The 
controller is Model CURR-2643-2 s/n UA01925.</t>
  </si>
  <si>
    <t xml:space="preserve">106826</t>
  </si>
  <si>
    <t xml:space="preserve">RV201</t>
  </si>
  <si>
    <t xml:space="preserve">Load Port</t>
  </si>
  <si>
    <t xml:space="preserve">106827</t>
  </si>
  <si>
    <t xml:space="preserve">RR701L1521-3A3-111-3</t>
  </si>
  <si>
    <t xml:space="preserve">Tested complete and fully operational.
De-installed, warehoused. Can be inspected by appointment.</t>
  </si>
  <si>
    <t xml:space="preserve">106828</t>
  </si>
  <si>
    <t xml:space="preserve">RR713L1521-3A3-E13(E11)-1</t>
  </si>
  <si>
    <t xml:space="preserve">106829</t>
  </si>
  <si>
    <t xml:space="preserve">RR717L1521</t>
  </si>
  <si>
    <t xml:space="preserve">106830</t>
  </si>
  <si>
    <t xml:space="preserve">Wafer sorter with RR717L1521 robot</t>
  </si>
  <si>
    <t xml:space="preserve">wafer sorter for 300mm wafer</t>
  </si>
  <si>
    <t xml:space="preserve">De-installed, warehoused. Can be inspected by appointment.
2 port sorter. See attached photos showing layout and condition before it 
was deinstalled.</t>
  </si>
  <si>
    <t xml:space="preserve">106831</t>
  </si>
  <si>
    <t xml:space="preserve">Rudolph </t>
  </si>
  <si>
    <t xml:space="preserve">MP200XCU</t>
  </si>
  <si>
    <t xml:space="preserve">Cu Film thickness measurement</t>
  </si>
  <si>
    <t xml:space="preserve">106832</t>
  </si>
  <si>
    <t xml:space="preserve">MP-300</t>
  </si>
  <si>
    <t xml:space="preserve">Metal Film thickness measurement</t>
  </si>
  <si>
    <t xml:space="preserve">106833</t>
  </si>
  <si>
    <t xml:space="preserve">MP300 XCu</t>
  </si>
  <si>
    <t xml:space="preserve">110735</t>
  </si>
  <si>
    <t xml:space="preserve">Rudolph</t>
  </si>
  <si>
    <t xml:space="preserve">MetaPulse 200</t>
  </si>
  <si>
    <t xml:space="preserve">Metal film measurement system</t>
  </si>
  <si>
    <t xml:space="preserve">150-200 mm</t>
  </si>
  <si>
    <t xml:space="preserve">The equipment has been professionally de-installed, and is currently 
located in a storage warehouse.
Condition: Good.
Configuration notes: MP200 double path tool non copper tool;
double path tool delay stage;
6 inch chuck
Cooling Water Required Minimum Flow: 0.79 GPM (3.00 l/m) Minimum 
Temperature: 12 C 
Maximum Temperature: 20 c.
Operating Air Pressure 14.00 PSI (96,534.20 N/sq m)
Vacuum Required 0.98 in Hg (24.89 mm Hg)</t>
  </si>
  <si>
    <t xml:space="preserve">110736</t>
  </si>
  <si>
    <t xml:space="preserve">MetaPulse 200X Cu</t>
  </si>
  <si>
    <t xml:space="preserve">The equipment has been professionally de-installed, and is currently 
located in a storage warehouse.
Condition: Good.
Configuration notes: Rudolph MetaPulse 200 copper / double delay stage with 
5" Chuck. 2 Loadports for 6/8 inch
Note: The Laser is broken and therefore needs replacement.</t>
  </si>
  <si>
    <t xml:space="preserve">110795</t>
  </si>
  <si>
    <t xml:space="preserve">S300D Ultra II</t>
  </si>
  <si>
    <t xml:space="preserve">Thin Film Measurement Tool / Ellipsometer</t>
  </si>
  <si>
    <t xml:space="preserve">-Deinstalled to the warehouse from working condition
-See attached photos for details
The S200-ultra/S300-ultra series is a transparent film metrology system. 
Its capabilities include automated measurements of low-k and ultra-low-k 
films, ultra-thin ONO and nitrided oxide gates, thin silicon dioxide gates 
under polysilicon, polysilicon, and organic ARCs.
This tool is fitted with qty 2 off Brooks Fixload 6  Wafer Loading Ports</t>
  </si>
  <si>
    <t xml:space="preserve">79602</t>
  </si>
  <si>
    <t xml:space="preserve">Salon Teknopaja OY</t>
  </si>
  <si>
    <t xml:space="preserve">PWB </t>
  </si>
  <si>
    <t xml:space="preserve">Printed Wire Board Level Drop Tester with Solder Joint Reliability tester</t>
  </si>
  <si>
    <t xml:space="preserve">SMT</t>
  </si>
  <si>
    <t xml:space="preserve">-Deinstalled, warehoused.
-In working condition
-See photos for details
-Available for immediate consignment
-Can be inspected by appointment
-Located in Avezzano 67051 Italy
-For drop testing of cell phone PCBs
-The drop tester determines the reliability of the PWC (Printed wiring 
board) against mechanical shock.
-Max drop height 1600 mm
-Test control In calibration mode controlled by touch screen; in testing
mode controlled by Windows PC and the Event Detector software
-Catcher which eliminates the rebound, also possible to switch off
-Test method by Jedec standard and others. Tested with the following
values of acceleration peak (G)/ pulse duration (ms): 2900 G/ 0.3 ms,
2000 G/ 0.4 ms and 1500 G/ 0.5 ms)
-Size of the standard test board Maximum 170 mm x 90 mm
-Safety CE Compliant
-Includes Analysis Tech 128 STD Event Detector
-Manufactured by:
Salon Teknopaja OY
Peramiehenkatu 12
24100 Salo
Finland
Board (PCB) Level Drop Test Method of Components for Handheld Electronic 
Products
    * for IC component
    * for audio etc component
- Meet Jedec Standard JESD22-B111
- Mechanical Shock Pulse to 5000 G peak acceleration
- User friendly interface - Easy to use
- Supports continous measurement and automatic repeatability efficiently
- Designed for Hard Professional Use
Shipping Information:
Dimensions: 2100 mm x  400 mm x 300 mm weight 00 kg
Information about the Analysis Tech 128 STD Event Detector:-
STD Event Detectors:
Electrical Monitors for
Solder Joint Reliability Testing
  	The STD Series Event Detectors offer test specifications associated with 
solder joint reliability testing but can also be used for testing other 
types of interconnects accordingly. Like other Event Detectors, the STD 
series provides continuous transient resistance detection referenced to a 
selected threshold resistance with a high degree of electrical noise 
immunity.
The STD SThe STD Event Detectors feature WinDatalog Software for data 
collection and analysis.
[256std-pic2]Features
▪ 	Threshold Resistance Range: 100 to 5,000 ohms, user adjustable
▪ 	Minimum Event Duration: 200 nanoseconds, fixed
▪ 	Channel Sense Current: less than 1.2mA, fixed
▪ 	Systems has 128 channels
▪ 	 
Features Included with All Event Detectors
▪ 	WinDatalog, data collection/analysis software
▪ 	Temperature Module &lt;http://www.analysistech.com/event-temp-module.htm&gt; 
(with communication cable and connectors)
▪ 	RS232C serial data transmission to PC computer (cable included)
▪ 	Linkable with other Event Detectors (linking cable required)
▪ 	Test input cables (10 foot length)
▪ 	 
The STD Event Detectors simultaneously monitor individual continuity loops 
with independent sense-currents flowing in each loop. The detection speed 
and resistance threshold range make the STD series ideal for solder-joint 
reliability studies. Such tests typically use "daisy chain" solder joints 
in wire-bonded packages mounted on special test-PCBs. These test boards are 
then thermally cycled, vibrated, shock-dropped, or mechanically flexed 
while being monitored with Event Detectors. The initial, short duration, 
intermittent failures of the joints are detected and recorded automatically 
with the cycle number, time, and date. With this technique, variations in 
interconnect design and soldering process parameters can be evaluated by 
direct comparison of test results. This type of electrical monitoring has 
proven to be far more reliable and less expensive than visual detection of 
solder joint failure.
STD Event Detectors are normally supplied with a single, common Threshold 
Resistance (Vref) adjustment for all channels. A Multiple Threshold 
Resistance Adjustment option is available for STD Event Detectors that 
provides a separate resistance threshold setting for each bank of 64 
channels. STD Event Detectors can also use the STD Wiring Harness for 
convenient sample wiring and setup.
Electrical Specifications
Threshold Resistance Range 	100 to 400 ohms (low),
300 to 5000 ohms (high)
Channel Current-Source Max Compliance 	0.6 volts(low) / 9.8 volts (high)
Maximum Channel Sense Current 	1.2 mA maximum
Typical Threshold Resistance Tolerance 	+/- 4%
Maximum Threshold Resistance Tolerance 	+/- 10%
Nominal Event Duration Sensitivity 	200 nS
Typical Minimum Event Sensitivity Tolerance 	+/- 10%
Supply Voltage 	120VAC, 60Hz, 3 amps (unless otherwise specified)
Input Cables 	Standard: PVC ribbon cable, 105 °C max
Optional: Hi-temperature cable, 200 °C max
Dimensions 	6.5" H x 16.5" W x 12" D
Weight 	20 lbs
STD Event Detector Systems include: WinDatalog Software, test input cables 
(10 ft long, PVC insulated) single-ended, serial communication cable, 
complete instruction manual,
 </t>
  </si>
  <si>
    <t xml:space="preserve">98495</t>
  </si>
  <si>
    <t xml:space="preserve">SAMCO</t>
  </si>
  <si>
    <t xml:space="preserve">PD-3800</t>
  </si>
  <si>
    <t xml:space="preserve">LED – pecvd system</t>
  </si>
  <si>
    <t xml:space="preserve">50mm to 200mm</t>
  </si>
  <si>
    <t xml:space="preserve">Very well maintained with no missing parts.
Configured for 150mm but can be configured for 50 - 200mm depending on the 
process kits.
Deinstalled, warehoused. Can be inspected by appointment</t>
  </si>
  <si>
    <t xml:space="preserve">100,000 USD</t>
  </si>
  <si>
    <t xml:space="preserve">98496</t>
  </si>
  <si>
    <t xml:space="preserve">RIE-212 IPC</t>
  </si>
  <si>
    <t xml:space="preserve">LED Reactive Ion Etcher</t>
  </si>
  <si>
    <t xml:space="preserve">50/100mm</t>
  </si>
  <si>
    <t xml:space="preserve">79889</t>
  </si>
  <si>
    <t xml:space="preserve">Sanitas EG</t>
  </si>
  <si>
    <t xml:space="preserve">Multilevel </t>
  </si>
  <si>
    <t xml:space="preserve">as new</t>
  </si>
  <si>
    <t xml:space="preserve">LOCATED AT AVEZZANO ITALY
DEINSTALLED WAREHOUSED
CAN BE INSPECTED BY APPOINTMENT
IN GOOD WORKING CONDITION</t>
  </si>
  <si>
    <t xml:space="preserve">86303</t>
  </si>
  <si>
    <t xml:space="preserve">Sankei Giken</t>
  </si>
  <si>
    <t xml:space="preserve">TCW-12000 CV</t>
  </si>
  <si>
    <t xml:space="preserve">Process Module Chiller</t>
  </si>
  <si>
    <t xml:space="preserve">See attached photos for details
3 phase 200 V 50/60 Hz 18/20 KVA
</t>
  </si>
  <si>
    <t xml:space="preserve">54208</t>
  </si>
  <si>
    <t xml:space="preserve">SemiNet Automation</t>
  </si>
  <si>
    <t xml:space="preserve">Infinity SACS 251216-120-CE</t>
  </si>
  <si>
    <t xml:space="preserve">Semi-Automatic Carousel Boxed Wafer Stocker </t>
  </si>
  <si>
    <t xml:space="preserve">De-installed, warehoused.
Can be inspected by appointment
Complete Includes all parts needed for operation. Made in USA.
Model 251216-120-CE vertical carousel stocker
Storage capacity: 352 Boxes
Software version: Pickpro 7
Operating system: Windows XP s/n 000248-002
See attached specification details and photos.
The manual and electrical diagrams as well as instructions for installing 
and operating the stocker are all available.</t>
  </si>
  <si>
    <t xml:space="preserve">84342</t>
  </si>
  <si>
    <t xml:space="preserve">Semitool</t>
  </si>
  <si>
    <t xml:space="preserve">ST-921R-AA</t>
  </si>
  <si>
    <t xml:space="preserve">Spin Rinse Dryer</t>
  </si>
  <si>
    <t xml:space="preserve">qty 2 available
Located in our Italy warehouse
No stand, parts tools, sold as-is
</t>
  </si>
  <si>
    <t xml:space="preserve">1,500 EUR</t>
  </si>
  <si>
    <t xml:space="preserve">84351</t>
  </si>
  <si>
    <t xml:space="preserve">ST-240</t>
  </si>
  <si>
    <t xml:space="preserve">No Stand
Semitool  ST-240 SRD, with controller, powers up, seems to be working.
Sold as-is, unable to test further
Multiple Rotors available
</t>
  </si>
  <si>
    <t xml:space="preserve">106946</t>
  </si>
  <si>
    <t xml:space="preserve">100 mm</t>
  </si>
  <si>
    <t xml:space="preserve">Located in our Italy warehouse.
See attached photos for details. In good condition, but the controller is 
not included. The rotor is for 4 inch, high profile cassettes only, type 
A72-40MB.
Crated weight and dims: 40 cm x 59 cm x 46 cm (h), 36 KG</t>
  </si>
  <si>
    <t xml:space="preserve">110477</t>
  </si>
  <si>
    <t xml:space="preserve">Seren</t>
  </si>
  <si>
    <t xml:space="preserve">I1827MWF</t>
  </si>
  <si>
    <t xml:space="preserve">RF Generator</t>
  </si>
  <si>
    <t xml:space="preserve">Sold Ex-Works, UK Office , Part Number:9600560000</t>
  </si>
  <si>
    <t xml:space="preserve">110478</t>
  </si>
  <si>
    <t xml:space="preserve">110480</t>
  </si>
  <si>
    <t xml:space="preserve">Generator</t>
  </si>
  <si>
    <t xml:space="preserve">110481</t>
  </si>
  <si>
    <t xml:space="preserve">73208</t>
  </si>
  <si>
    <t xml:space="preserve">Solitec</t>
  </si>
  <si>
    <t xml:space="preserve">5110C</t>
  </si>
  <si>
    <t xml:space="preserve">Manually loading Photoresist Spin Coater </t>
  </si>
  <si>
    <t xml:space="preserve">3 to 9 inch</t>
  </si>
  <si>
    <t xml:space="preserve">- Model: 5110C
- Can process wafers up to 9 inches  in diameter.
- Control Panel has 5 potentiometers for speed setting with individual 
0-99.9s timers.
- Can be operated in Auto or Manual Operation.
- OEM Operational Manuals and drawings included
- 3" Vacuum Chuck included
- Located in Avezzano Italy.
- Made in the USA
Model 5110C
Single Chuck Coater
APPLICATIONS
    * Positive resist coatings on wafers, masks and substrates
    * Negative resist coating on wafers, masks and substrates
    * PMMA and E-Beam resist coating
    * Silicon, GaAs, InP and other semiconductor materials
    * Polyimide coatings on wafers, masks and substrates
    * Photosensitive polyimide coating
    * Multi-layer resists
FEATURES
    * Single chuck for wafers, masks or substrates
    * Solitec proprietary diaphragm type dispense pump
    * 100A, 3 sigma, full radius uniformity across a wafer
    * Selectable process functions
    * Downflow exhaust system for backsplash control
    * N2 motor purge and interlock
    * Vacuum interlock on wafer chuck
    * Optional auto solvent dispense for HMDS
    * 5 gallon drain bucket with exhaust
    * Closed loop servo speed control for tight process control
    * 1,000 to 40,000 rpm/sec acceleration
    * High uptime, easy maintenance design
    * Polypropelene waste container
    * Digital tachometer with direct optical encoder
    * t 10 rpm spin speed control
    * Solvent dispense before coating (optional)
    * N2 blow-off (optional)
    * One wafer chuck and loading paddle included
 PRODUCT DESCRIPTION
 The 5110C is a manual load/unload spinner with automatic resist
 dispensing, spin timing and a 2-speed spread control. The system dispenses
 a selected amount of resist at low spin speed. A high-speed spin stretches
 the resist to its final thickness. The quantity of resist dispensed,
 spindle speeds, dwell and spin times are all variable and can be selected
 in ad­vance. This allows the user to achieve predictable results, time and
 time again. An exhaust fan is mounted under the process bowl to allow
 continuous exhaust flow around the process area. A side mounted belt drive
 motor with N2 purge, keeps solvents away from all moving parts. The
 Solitec diaphragm pump allows for accurate dispense volumes every time,
 and the adjustable teflon valve guarantees accurate and repeatable
 suckback.
SYSTEM SPECIFICATIONS
Wafer Handling
  Manual with loading paddle to center wafer
Solvent Dispense
  Pressurized tank required
Substrate Sizes (Max.)
  9" round, 6" square, 9" diagonal rectangular
Tachometer
  Digital readout from optical encoder
  10 rpm resolution
Acceleration
  Variable from 1,000 to 40,000 rpm/sec
Process Control
  Digital timers with manual programming
  Relay logic
Time
  Variable from 1 to 999 seconds in 1 second increments
Resist Dispense
  Automatic Teflon diaphragm pump with precise dispense
  adjustment; 0.5 to 38 mlt1%; viscosity 4 to 10,000
  centistokes; separate drawback adjustment
Speed Control
  Closed loop servo with t10 rpm speed control
  Adjustable from 200 to 10,000 rpm
  Digital reference on spin and spread speeds
Standard Process Sequence
  Resist coat (static or dynamic)
  Spread
  Spin
  SYSTEM CONTROL PANEL
  1. Digital Tachometer
  2. Power ON/OFF
  3. Vacuum ON/OFF
  4. Start
  5. Emergency Stop
  6. Motor Purge Interlock
  7. Vacuum Interlock
  8. Resist Select
  9. Dispense AUTO/OFF
  10. Spindle Acceleration
  11. Solvent (optional)
  12. Nitrogen (optional)
  13. Resist Dispense
  14. Spread
  15. Spin
  16. Cycle Select
  17. Spindle Speed
  18. Digital Timers
  FACILITIES AND INSTALLATION SPECIFICATIONS
  Flexible
  Facilities    Tubing O.D.    5110C
  Nitrogen  SCFM at 60 PSI    1/4"      20
  Vacuum Inches HG .20CFM    1/4"    20"
  Power Volts    115V
  Amps    8 Amp
  Process Exhaust
  SCFM at .5" of water    4.0"    80
  Cabinet Exhaust
  SCFM at .5" of water    4.0"    100
  Shipping Weight     Approx. 250 lbs.
  PROCESS OPTIONS   
  Option B - P/N 5110C-2
  Option A - P/N 5110C-1 N2 Spin    Solvent Dispense
  Resist dispense    (Tank required)
  Spread speed spin Final high speed spin    Spin dry (No N2)
      Resist dispense
      Spread speed spin
      Final high speed spin
  Option C - P/N 5110C-3
  Solvent dispense (tank required) N2 Spin
  Resist dispense
  Spread speed spin Final high speed spin
  EQUIPMENT OPTIONS
  -Extra Resist Pumps  P/N 0967
  Note: The 5110C can have up to total of 4 dispenses Example: You can have
  4 resist dispenses w/no N2 blow or solvent dispenses or 2 resist
  dispenses and 1 solvent and 1 N2 blow.
  -3 gallon stainless steel tanks with metal sheathed teflon supply lines
  for solvents
  P/N 0066 For HMDS, and Xylene with Viton seals P/N 0070 For N-Butyl
  Acetate, Acetone, EGMEA and Alcohols with EPR seals. See page 67 for
  chemical compatability table.
  -Extra loading Paddle
  -Spares Kit  P/N 001525
  -Pre-pump filter for positive or negative resist  P/N 0255
  -Additional vacuum chucks
  -Small volume, disposable cartridge dispense system for multiple dispense
  applications
 </t>
  </si>
  <si>
    <t xml:space="preserve">4,900 EUR</t>
  </si>
  <si>
    <t xml:space="preserve">102623</t>
  </si>
  <si>
    <t xml:space="preserve">SPTS</t>
  </si>
  <si>
    <t xml:space="preserve">Omega 201</t>
  </si>
  <si>
    <t xml:space="preserve">Plasma Dry etcher (For spares use)</t>
  </si>
  <si>
    <t xml:space="preserve">SPTS Omega 2001 Dry etcher.
Has been partially stripped for spares. See attached photos for details.
Gases used:Ar, BCl3, Cl2, HBr, He, N2, O2, SF6
Located at our warehouse in Avezzano, Italy</t>
  </si>
  <si>
    <t xml:space="preserve">71904</t>
  </si>
  <si>
    <t xml:space="preserve">ST Automation</t>
  </si>
  <si>
    <t xml:space="preserve">test head</t>
  </si>
  <si>
    <t xml:space="preserve">test head for Eprom U 1835</t>
  </si>
  <si>
    <t xml:space="preserve">SDI OWNED, Make an offer, Avail Jan 2014, test head for Eprom U 1835</t>
  </si>
  <si>
    <t xml:space="preserve">71908</t>
  </si>
  <si>
    <t xml:space="preserve">PTM1</t>
  </si>
  <si>
    <t xml:space="preserve">Flash Memory Tester</t>
  </si>
  <si>
    <t xml:space="preserve">-Compolete, deinstalled from working condition, includes manuals, software, 
hard disk, all accessories required for operation.</t>
  </si>
  <si>
    <t xml:space="preserve">71910</t>
  </si>
  <si>
    <t xml:space="preserve">MT32SX</t>
  </si>
  <si>
    <t xml:space="preserve">Flash Memory Test System for 256 MB memory testing</t>
  </si>
  <si>
    <t xml:space="preserve">A complete and fully functional ST Automation manufactured Flash Memory 
Testing System, equipped for 256 MB EPROM/flash memory testing,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User Interface consists of:-
-Computer rack with ICP RACK-210w/ace841aps industrial PC
-Operating system installed on the PC: Microsoft Windows XP Professional
-Tester software: ST Micro EATS V 2.9.0.11
-3COM network switch
-ST Micro AL281 Main Power Supply Unit, including qty 3 Mi.El Micropower 
3000W/48VDC/66A PSUs
5. Grill and separaters 177 cm x 157 cm x 215 cm, 2,500 kg
-The system is complete and includes all the system manuals, software etc., 
necessary for operation, and is located at our warehouse in Avezzano (AQ) 
67051 Italy.</t>
  </si>
  <si>
    <t xml:space="preserve">78133</t>
  </si>
  <si>
    <t xml:space="preserve">QT200</t>
  </si>
  <si>
    <t xml:space="preserve">Test System </t>
  </si>
  <si>
    <t xml:space="preserve">LTX Test Head Included.
-Deinstalled, warehoused.
-In working condition
-See photos for details
-Available for immediate consignment
-Can be inspected by appointment
-Located in Avezzano 67051 Italy
-Includes PC running Windows NT Workstation Embedded, qty 8 units of ST 
Micro PNLQT2 EPR1616-Card Unit
Each PNLQT2 EPR1616 Card Unit contains the following boards:-
-2 x single board computers running Windows NT
-S4766
-CS328ed2
-CNTT6
-CS337
-MLAT6</t>
  </si>
  <si>
    <t xml:space="preserve">78137</t>
  </si>
  <si>
    <t xml:space="preserve">Tester System with monitor </t>
  </si>
  <si>
    <t xml:space="preserve">EPR 16  3 BAIE
Teste VERDI
SN: 5631000
EWS AGRATE
Codice QT 85
Status: Running
Center AG0404
-Deinstalled, warehoused.
-In working condition
-See photos for details
-Available for immediate consignment
-Can be inspected by appointment
-Located in Avezzano 67051 Italy</t>
  </si>
  <si>
    <t xml:space="preserve">78138</t>
  </si>
  <si>
    <t xml:space="preserve">R.S.V.</t>
  </si>
  <si>
    <t xml:space="preserve">ST Memory Test System Electronic Automation </t>
  </si>
  <si>
    <t xml:space="preserve">ST Memory Test System
Electronic Automation – Agrate
Ce marked
Mode: R.S.V.
SN: 3624
Vintage: 07-04
Corse Y 1600  Z 450
V. 220 Hz 50/60 Kw 2
 -Deinstalled, warehoused.
-In working condition
-See photos for details
-Available for immediate consignment
-Can be inspected by appointment
-Located in Avezzano 67051 Italy</t>
  </si>
  <si>
    <t xml:space="preserve">80177</t>
  </si>
  <si>
    <t xml:space="preserve">Automated Tester System with monitor </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</si>
  <si>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20 CM X 240 CM, WEIGHT 1200 KG
</t>
  </si>
  <si>
    <t xml:space="preserve">80178</t>
  </si>
  <si>
    <t xml:space="preserve">80179</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</si>
  <si>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250 CM X 250 CM, WEIGHT 2000 KG
</t>
  </si>
  <si>
    <t xml:space="preserve">80180</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</si>
  <si>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230 CM X 250 CM, WEIGHT 1800 KG
</t>
  </si>
  <si>
    <t xml:space="preserve">80181</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</si>
  <si>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147 CM X 132 CM X 243  CM, WEIGHT 1200 KG
</t>
  </si>
  <si>
    <t xml:space="preserve">80182</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</si>
  <si>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160 CM X 250 CM, WEIGHT 1100 KG
</t>
  </si>
  <si>
    <t xml:space="preserve">80183</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</si>
  <si>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140 CM X 160 CM X 250 CM, WEIGHT 800 KG
</t>
  </si>
  <si>
    <t xml:space="preserve">80184</t>
  </si>
  <si>
    <t xml:space="preserve">QT EPR16 DD</t>
  </si>
  <si>
    <t xml:space="preserve">Automated Flash Memory Tester System with monitor </t>
  </si>
  <si>
    <t xml:space="preserve">-Deinstalled, warehoused.
-In working condition
-See photos for details
-Available for immediate consignment
-Can be inspected by appointment
-Located in Avezzano 67051 Italy
UNCRATED DIMS: 147 CM X 132 CM X 237 CM (H)
CRATED DIMS: 150 CM X 160 CM X 250 CM, WEIGHT 1200 KG
Tester Configuration
-The equipment consists of 2 parts.
1. The test head with cables
2. The main body of the tester.
The main body of the equipment includes the following electronic modules:-
-16 way internet hub manufactured by 3Com.
-ST Automation U1837D Interconnection panel for  2 x Test heads qty 8
-ECO 66 Power supply module qty 2, each one containing the following power 
supplies:-
-Nuclear Elettronica +/- 15V 1A PSU
-Nuclear Elettronica 5V/12A and 6V/2A C PSU
-Monovolt PK120 5V/20A PSU
-Nuclear Elettronica 5V/12A and 6V/2A C PSU
-Monovolt PK120 5V/20A PSU
-Nuclear Elettronica 24V/2.5A PSU
-Nuclear Elettronica 5V/20A PSU
-Nuclear Elettronica 5V/12A and 6V/2A C PSU
-Monovolt PK120 5V/20A PSU
-ST Automation U1980B Main Switch Unit
-An Industrial PC with Windows NT Embedded installed on it
-ST Automation U2008 Master Interface Unit
-ST Automation PNLQT2 EPR1616 Card Unit with Windows NT Embedded 4.0 Class 
2 installed Qty 8 units
-ECO 66 Power supply module qty 2, each one containing the following power 
supplies:-
-Nuclear Elettronica +/- 15V 1A PSU
-Nuclear Elettronica 5V/12A and 6V/2A C PSU
-Nuclear Elettronica 5V/20A PSU
-Nuclear Elettronica 5V/12A and 6V/2A C PSU
-Nuclear Elettronica 5V/20A PSU
-Nuclear Elettronica 24V/2.5A PSU
-Nuclear Elettronica 5V/12A and 6V/2A C PSU
-Nuclear Elettronica 5V/20A PSU
-Nuclear Elettronica 5V/12A and 6V/2A C PSU
-Nuclear Elettronica 5V/20A PSU
Software Installed
-Windows Xp Professional
-ST EATS V2.9.0.11
See attached photos showing the power up testing of the main body.</t>
  </si>
  <si>
    <t xml:space="preserve">95233</t>
  </si>
  <si>
    <t xml:space="preserve">MT 32 SX</t>
  </si>
  <si>
    <t xml:space="preserve">Fully Automated Memory Test System for BIST and NAND Memories</t>
  </si>
  <si>
    <t xml:space="preserve">Manufacturer: ST Automation
Model: MT 32 SX
Description: Fully Automated Memory Test System for BIST and NAND Memories
Vintage: Dec 2005
This custom-built flash memory test system consists of a Test head 
robotised manipulator, a Sytrama MTM 32 V01, and the Tester, which is 
mounted in a box, placed on the manipulator and then positioned above the 
prober.
Description of Sytrama Test Head Manipulator: ST Test Head Manipulator QT 
124
Electronic Automation – Agrate
Automazione Flessible Robotica
Model: MTM 32 V01
220 Volt
Year: Dec 2005
SN: 3889
Code: EMan MTM32 V01
Equipment Summarizing Chart
Norminal Voltage: Vn=220V
Frequesncy f=50/60 Hz
Installed 0,8 KW
Power Supply 220V MonoPhase+Earth
Test Head QT124 dims. 1,97x1,78x1,97h
The Boards in the test head are as follows:-
GM
E3
AR-23
AH-20
AG-19
AA-25
R15
AB-26
AB-18
AQ-32
AE-27
F4
AL-30
AM-21
C9
M-13
15
N-14
P7
AP-31
AN-22
S16
A-129
L6
AS24
Q8
MC-17
AF-28
B2
H-12
D-10
A1
Parts included in test head boards include:-
ST Micro Adaxys Test Head for MT32SX
Power Supply: MI.EL Micropower S5216 ed. 2
48Vdc PCB Mounted Power Supply Module
ST Micro Adaxys S5256 Ed. 1 MT32 Test-Head
ST Micro S5254ED1 Interface Jig for BIST and NAND Memories
Please refer to the attached photos for details.
Located at the warehouse of SDI_Fabsurplus at Via Nobel, 46A Avezzano 67051 
Italy.
Can be power on by request.</t>
  </si>
  <si>
    <t xml:space="preserve">Via Nobel, 46A, Avezzano 67051 Italy</t>
  </si>
  <si>
    <t xml:space="preserve">100 USD</t>
  </si>
  <si>
    <t xml:space="preserve">99969</t>
  </si>
  <si>
    <t xml:space="preserve">3 Bay flash memory testing system, with Intest test head
EPR 16  3 BAIE
Teste VERDI
EWS AGRATE
Codice QT 108
Status: Running
Center AG0404
-Deinstalled, warehoused.
-In working condition
-See photos for details
-Available for immediate consignment
-Can be inspected by appointment
-Located in Avezzano 67051 Italy
CRATED DIMS: 150 CM X 20 CM X 240 CM, WEIGHT 1200 KG</t>
  </si>
  <si>
    <t xml:space="preserve">101848</t>
  </si>
  <si>
    <t xml:space="preserve">Automated Flash Memory Testing System</t>
  </si>
  <si>
    <t xml:space="preserve">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t>
  </si>
  <si>
    <t xml:space="preserve">102494</t>
  </si>
  <si>
    <t xml:space="preserve">Automated Flash Memory Testing System FOR TESTING 256 MB MEMORY</t>
  </si>
  <si>
    <t xml:space="preserve">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
-This system was only installed, but never actually used., so it is in 
"like New" condition.</t>
  </si>
  <si>
    <t xml:space="preserve">98497</t>
  </si>
  <si>
    <t xml:space="preserve">SUSS</t>
  </si>
  <si>
    <t xml:space="preserve">ACS200</t>
  </si>
  <si>
    <t xml:space="preserve">Photoresist coater and developer track, 1C, 1 D</t>
  </si>
  <si>
    <t xml:space="preserve">Deinstalled, warehoused. Can be inspected by appointment.
See attached photos for details of condition etc.
There is a photograph giving details of the system configuration attached.</t>
  </si>
  <si>
    <t xml:space="preserve">108299</t>
  </si>
  <si>
    <t xml:space="preserve">Suss MicroTec</t>
  </si>
  <si>
    <t xml:space="preserve">CB200</t>
  </si>
  <si>
    <t xml:space="preserve">High Pressure Wafer Bonding Chamber</t>
  </si>
  <si>
    <t xml:space="preserve">The equipment has been professionally de-installed, and is currently 
located in a storage warehouse. Condition: As New, unused</t>
  </si>
  <si>
    <t xml:space="preserve">110737</t>
  </si>
  <si>
    <t xml:space="preserve">Falcon</t>
  </si>
  <si>
    <t xml:space="preserve">Polyimide Photo-resist Developer Track, 2D</t>
  </si>
  <si>
    <t xml:space="preserve">The equipment has been professionally de-installed, and is currently 
located in a storage warehouse. Condition: Very Good. Configuration notes: 
Developer with 2 chambers for spray developing.</t>
  </si>
  <si>
    <t xml:space="preserve">33413</t>
  </si>
  <si>
    <t xml:space="preserve">SYNAX</t>
  </si>
  <si>
    <t xml:space="preserve">SX3100</t>
  </si>
  <si>
    <t xml:space="preserve">Fully Automated test Handler, ambient and hot configured.</t>
  </si>
  <si>
    <t xml:space="preserve">Fully refurbished before crating / storage.
Location: Our warehouse, Avezzano, Italy
Tool is in good condition and has been repaired / refurbished to working 
condition and audited
Tool Config:
SX3100 Ambient/Hot Temp. Handler with contact site:Single/Dual/Quad/Octal 
Mode
Full Auto. Input Tray Stacker (300mm)
Full Auto. Empty Tray Elevator (270mm)
6 Category Sort Bin in Output
3 Full Auto. Tray Elevator (270mm)
3 Single Tray
Contact Site: Single/Dual/Quad/Octal Mode
Tray Mechanical Chuck
Contact Layout (Y 57mm and 60mm) Type
ChangeKit and 8ch CCU (X-40mm, Y-57mm) :208 QFN 28X28
Ionizer
TTL/GPIB (Synax Std) Interface Unit
X-Y Pitch Adjustable Transfer
Additional Contact Pitch Block – 8ch (X-40mm, Y-60mm)</t>
  </si>
  <si>
    <t xml:space="preserve">33414</t>
  </si>
  <si>
    <t xml:space="preserve">Fully refurbished before crating / storage.
SX3100 Ambient/Hot Temp. Handler
Full Auto. Input Tray Stacker (300mm)
Full Auto. Empty Tray Elevator (270mm)
6 Category Sort Bin in Output
3 Full Auto. Tray Elevator (270mm)
3 Single Tray
Contact Site: Single/Dual/Quad/Octal Mode
Tray Mechanical Chuck
Contact Layout (Y 57mm and 60mm) Type
PHOTOS REPRESENTATIVE OF THIS TOOL, SAME AS 33413
Crated, in warehouse and ready to sell!
Location: avezzano, italy</t>
  </si>
  <si>
    <t xml:space="preserve">79888</t>
  </si>
  <si>
    <t xml:space="preserve">System General</t>
  </si>
  <si>
    <t xml:space="preserve">T9600</t>
  </si>
  <si>
    <t xml:space="preserve">Universal Device  Programmer</t>
  </si>
  <si>
    <t xml:space="preserve">System General T9600 Universal Device Programmer with EPD (Extended Pin 
Driver) Adapter.
Once called "The World’s fastest universal device programmer", it supports 
EPROM, EEPROM, Flash EPROM, Micro-controller, CPLD, CMOS PLD, FPGA, 
Anti-fuse and other devices.
It powers up and the USB hub is recognised by a PC. We have no sockets so 
are unable to test it further. Because of this, it is sold as-is, 
officially "for parts or not working" even though it may work fine, may be 
faulty but repairable or may be shot - we just don't know. It is in good 
cosmetic condition, with some scuffs, scratches, sticker residue or magic 
marker traces. No power cord (standard IEC) or USB cable is included.
Dims: 23 x 20 x 19 weight 2 kg
Location: Avezzano (AQ) 67051 Italy.
</t>
  </si>
  <si>
    <t xml:space="preserve">78136</t>
  </si>
  <si>
    <t xml:space="preserve">Sytrama</t>
  </si>
  <si>
    <t xml:space="preserve">MTM 32 V01</t>
  </si>
  <si>
    <t xml:space="preserve">ST Test Head Manipulator QT 124</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</si>
  <si>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-Deinstalled, warehoused.
-In working condition
-See photos for details
-Available for immediate consignment
-Can be inspected by appointment
-Located in Avezzano 67051 Italy</t>
  </si>
  <si>
    <t xml:space="preserve">80089</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</si>
  <si>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1,97x1,78x1,97h
weight: 300 Kg.
-Deinstalled, warehoused.
-In working condition
-See photos for details
-Available for immediate consignment
-Can be inspected by appointment
-Located in Avezzano 67051 Italy
 </t>
  </si>
  <si>
    <t xml:space="preserve">106834</t>
  </si>
  <si>
    <t xml:space="preserve">TDK</t>
  </si>
  <si>
    <t xml:space="preserve">load port</t>
  </si>
  <si>
    <t xml:space="preserve">E3, E4, E4A, F1 </t>
  </si>
  <si>
    <t xml:space="preserve">16</t>
  </si>
  <si>
    <t xml:space="preserve">30 0mm</t>
  </si>
  <si>
    <t xml:space="preserve">7,000 USD</t>
  </si>
  <si>
    <t xml:space="preserve">76613</t>
  </si>
  <si>
    <t xml:space="preserve">Tektronix</t>
  </si>
  <si>
    <t xml:space="preserve">TDS694C</t>
  </si>
  <si>
    <t xml:space="preserve">Digital 3 GHz real-time oscilloscope</t>
  </si>
  <si>
    <t xml:space="preserve">Tektronix TDS694C
Product number: 071-0473-00
Opts:  HD,  Hard disk drive
Opts: 1M Extend record length from 30,000 samples standard
 Tektronix TDS694C - 3GHz/4Ch/10GS/s/30K, Digital Storage 
OscilloscopeTektronix TDS694C - Digital Storage
S/N B011726
CE MARKED
POWERS UP (SEE PHOTOS)
Includes:
Tektronix P6248 Differential Probe 1.7 GHz Bandwidth - QTY 2
Tektronix P6339A 500 MHz Buffered Passive Probe - Qty 4
-Various small parts
-A complete set of manuals in English
-TDS694C Programmer manual p/n 06-3060-00
-Deinstalled, warehoused.
-In working condition
-See photos for details
-Available for immediate consignment
-Can be inspected by appointment
-Located in Avezzano 67051 Italy</t>
  </si>
  <si>
    <t xml:space="preserve">7,000 EUR</t>
  </si>
  <si>
    <t xml:space="preserve">79590</t>
  </si>
  <si>
    <t xml:space="preserve">TDS 544A</t>
  </si>
  <si>
    <t xml:space="preserve">Color 4 channel 500 MHz digitizing oscilloscope with probes, accessories etc.</t>
  </si>
  <si>
    <t xml:space="preserve">-In Italy
-CE marked
-In operational condition
-see photo for details
-500 MHz
1GS/s
with 2 x P6139A 10x 500 mhz probes
Shipping Information:
Dimensions: 500 mm x 300 mm x 400 mm weight 10 KG
-Deinstalled, warehoused.
-In working condition
-See photos for details
-Available for immediate consignment
-Can be inspected by appointment
-Located in Avezzano 67051 Italy
</t>
  </si>
  <si>
    <t xml:space="preserve">79597</t>
  </si>
  <si>
    <t xml:space="preserve">PS 280</t>
  </si>
  <si>
    <t xml:space="preserve">DC Power supply (Working condition)</t>
  </si>
  <si>
    <t xml:space="preserve">The PS280 DC power supply is a multifunction bench top or portable 
instrument. It is a regulated power supply that provides fixed 5 V output 
for powering logic circuits and two variable outputs for a wide range of 
test and experimental uses.
-Deinstalled, warehoused.
-In working condition
-See photos for details
-Available for immediate consignment
-Can be inspected by appointment
-Located in Avezzano 67051 Italy
    * Triple Output
    * One Fixed 5 V, 3 A Supply
    * Two Variable Outputs, 0 to 30 V, 2 A
    * Digital LED Output Indicator
    * Variable Current Limiting
    * Selectable Independent Tracking Mode
    * Dual Tracking, Variable 0 to 30 V, 2.0 A</t>
  </si>
  <si>
    <t xml:space="preserve">79599</t>
  </si>
  <si>
    <t xml:space="preserve">11801C</t>
  </si>
  <si>
    <t xml:space="preserve">Digital Sampling Oscilloscope 50 GHz</t>
  </si>
  <si>
    <t xml:space="preserve">-deinstalled and warehoused.
-Located in Avezzano (AQ) 67051 Italy
-Can be inspected by appointment
-Includes qty 1 SD 24 TDR Sampling head. Includes maintenance manual. 
Includes operation manual.
The 11801C Digital Sampling Oscilloscope offers the widest range of 
on-board measurement and waveform processing capabilities of any 
multi-Gigahertz scope. With excellent measurement repeatability, 
exceptional vertical resolution, and fast display update rate, the 11801C 
is a powerful measurement tool for semiconductor testing, TDR 
characterization of circuit boards, IC packages and cables, and high-speed 
digital data communications.
    * DC To 50-Ghz Bandwidth
    * 7-ps Rise Time
    * Eight Channels, Expandable to 136 (with SM-11 multichannel units)
    * High Resolution and Measurement Repeatability
    * 10-Femtosecond Sampling Interval (0.01 ps)
    * Modular Architecture
    * Dual-Timebase Allows Multiple Windows
    * FFT
    * Predefined Telecom Masks
    * True Dual-Step Differential TDR
    * Fully Automatic Jitter and Noise Measurements
    * Automatic Statistical Measurements, Histograms, and Mask Testing
    * Automatic Pulse Measurements with Statistics
    * Comprehensive Waveform Processing
    * Complete Programmability for ATE Applications
    * Color Display with Color Grading</t>
  </si>
  <si>
    <t xml:space="preserve">79601</t>
  </si>
  <si>
    <t xml:space="preserve">2432A</t>
  </si>
  <si>
    <t xml:space="preserve">Digital Oscilloscope,250 MS/s, 2 channel, with GPIB</t>
  </si>
  <si>
    <t xml:space="preserve">-250 MS/s
-GPIB
-Deinstalled, warehoused.
-In working condition
-See photos for details
-Available for immediate consignment
-Can be inspected by appointment
-Located in Avezzano 67051 Italy
DC to 300MHz bandwidth
2 channels
250 MSa/s sampling rate
1024-points record length per channel
2ns glitch capture
Extensive triggering capabilities
Direct printer / plotter output
Built-in automatic measurements
CRT display
Includes the following probes: TEK P6134C 10X 1.5M
TEK P6136 10X 1. M QTY 2
The scope has the following options: 09, 22
dims: 40 cm x 57 cm x 30 cm weight 5 kg</t>
  </si>
  <si>
    <t xml:space="preserve">300 EUR</t>
  </si>
  <si>
    <t xml:space="preserve">2181</t>
  </si>
  <si>
    <t xml:space="preserve">TEL TOKYO ELECTRON</t>
  </si>
  <si>
    <t xml:space="preserve">TE 5480</t>
  </si>
  <si>
    <t xml:space="preserve">Nitride Plasma Reactive Ion Etch</t>
  </si>
  <si>
    <t xml:space="preserve">MISSING PARTS (ALREADY SOLD):
1. EDWARDS BACKING PUMP
2. TURBO PUMP
3. SMC PROCESS MODULE CHILLER
Tokyo Electron
TE-5480
Nitride etcher
s/n 4K2279
Deinstalled: 25-Nov-1998
Vintage: 21-dec-1992
Components included:
1.Mainframe.
Configured for dual loading of 6 inch cassettes.
Singel nitride fitted process chamber
MFC Configuration:-
STEC 4400MC N2 200 sccm
STEC 4400MC O2 100 sccm
STEC 4400MC SF6 200 sccm
STEC 4400MC He 1 slm
STEC 4400MC CF4 200 sccm
STEC 4400MC CHF3 200 sccm
TYLAN PV104C He 20 slm
Daihen Dauma 10SA with Daihen UIM-1-T1 display unit
TYLAN PC73 HeLIUM BACK PRESSURE MONITOR
2.Electronics rack
3.Turbo pump. Seiko Seki MG-STPH600C-T52A NOT INCLUDED
4.Pump controller rack with Seiko Seki MG-STPH600C-T54 turbo pump 
controller, 208V 3 Phase 12 KVA 190kg total power consumption.
6.Chamber backing pump Edwards CDP80 with Edwards gate valve model GVI 100M 
NOT INCLUDED
7.Power supply Transformer, I/P 208VAC 3 PH O/P 200VAC 5A dimensions 31cm x 
41cm x 42 cm (Height).
8. Chiller SMC Model INR-341-61A Triple Chiller NOT INCLUDED
Voltage= 200 3 phase 50/60 Hz 25A 350 kg dimensions 72 cm x 92 cm x 175 cm 
(height). NOT INCLUDED
-Deinstalled, warehoused.
-In working condition
-See photos for details
-Available for immediate consignment
-Can be inspected by appointment
-Located in Avezzano 67051 Italy</t>
  </si>
  <si>
    <t xml:space="preserve">54232</t>
  </si>
  <si>
    <t xml:space="preserve">Teradyne</t>
  </si>
  <si>
    <t xml:space="preserve">J994</t>
  </si>
  <si>
    <t xml:space="preserve">Memory Tester</t>
  </si>
  <si>
    <t xml:space="preserve">Qty 1 available. Configured  with 2 x test heads were used with TSK APM 90A 
probers Pin count 144 I/O, 640 Address/Clock Single Patgen Max freq. 60MHz 
Max Freq. Multiplexed 120MHz Edges Per I/O Pin 6 Timing Generator Per Pin 
X&amp;Y Address Lines 16X &amp; 16Y Timing Accuracy +/- 500ps Parallel Testing Up 
to 32 Devices Fail Vector Memory 256 deep (I/O pins only) Fail Vector 
Memory bits 3 bits per I/O pin PMU Per System 1 PPMU Per Pin (I/O pins 
only) DPS 32 Drivers 128 per head Supplier stated they run diags before 
switching them off: all passed. The systems are in very good conditions, as 
per pictures attached. With a Sun 4/370 as PC The systems are complete. 
POWER SUPPLIES LISTING INCLUDED WITH TERADYNE J994S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4 405-158-00 405-156-00 
405-157-00 405-096-00 405-158-00 405-156-00 405-157-00 405-097-00 
405-158-00 405-156-00 405-157-00 405-097-00 405-096-00 405-157-00 
405-156-00 405-158-00 405-158-00 405-158-00 405-156-00 405-156-00 
405-157-00 405-157-00 405-096-00 405-097-00 405-158-00 405-096-00 
405-156-00 405-157-00 405-157-00 405-156-00 405-097-00 405-158-00 
405-158-00 405-158-00 405-156-00 405-156-00 405-157-00 405-157-00 
405-096-00 405-097-00 405-158-00 405-096-00 405-156-00 405-157-00 
405-157-00 405-156-00 405-097-00 405-158-00
-Deinstalled, warehoused.
-In working condition
-See photos for details
-Available for immediate consignment
-Can be inspected by appointment
-Located in Avezzano 67051 Italy</t>
  </si>
  <si>
    <t xml:space="preserve">107956</t>
  </si>
  <si>
    <t xml:space="preserve">Thamway</t>
  </si>
  <si>
    <t xml:space="preserve">A161</t>
  </si>
  <si>
    <t xml:space="preserve">A161-6566B
SOLD "AS IS" EXW TERMS UK OFFICE</t>
  </si>
  <si>
    <t xml:space="preserve">110549</t>
  </si>
  <si>
    <t xml:space="preserve">Sold Ex-Works, UK Office , Part Number:A161-6566B , Secondary P/N:20S0906C</t>
  </si>
  <si>
    <t xml:space="preserve">84082</t>
  </si>
  <si>
    <t xml:space="preserve">Varian</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</si>
  <si>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</si>
  <si>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</si>
  <si>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</si>
  <si>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Avezzano, 67051, Italy</t>
  </si>
  <si>
    <t xml:space="preserve">95409</t>
  </si>
  <si>
    <t xml:space="preserve">99404</t>
  </si>
  <si>
    <t xml:space="preserve">350D (Spares)</t>
  </si>
  <si>
    <t xml:space="preserve">Implanter (Spare Parts)</t>
  </si>
  <si>
    <t xml:space="preserve">spares</t>
  </si>
  <si>
    <t xml:space="preserve">-A selection of used spares parts for a Varian 350D implanter
Varian Exterion Parts (For Implanter)
Model
S/N
Description
Qty
A403/56
50268
Power Supply
1
A403/56
WC141G5
Power Supply
1
 HP 2323A
09787
Analyzer Magnet Current
1
EH4152-1
W—22482
Uniformity Monitor
1
Assy # 108588002
A055155
Dose Processor
1
Assy # 080047601 Rev.N
D-12002116 Rev. J
020065
Scan Monitor
1
Assy#F0746001 Rev. C
W-17550
High Voltage Stack(COIL)
Lot of PCBs
Lot of unique components (both mechanicals and Electrical)
Many Manuals ,Users manuals , Maintenance and Schematics and many other
 </t>
  </si>
  <si>
    <t xml:space="preserve">15619</t>
  </si>
  <si>
    <t xml:space="preserve">VERTEQ</t>
  </si>
  <si>
    <t xml:space="preserve">FLUOROCARBON RD4500 CLASSIC</t>
  </si>
  <si>
    <t xml:space="preserve">SRD</t>
  </si>
  <si>
    <t xml:space="preserve">CAN BE OFFERED "AS IS" OR OPERATIONAL TO OEM SPECIFICATIONS WAFER SIZE- 4" 
OR 100mm POWER- 110V, 60 Hz SEPARATE VOLTAGE TRANSFORMER FROM 220 V TO 110 
V IS INCLUDED MANUAL-TECHNICAL MANUAL: RD4500 CLASSIC RINSER DRYER. 
OPTIONS- RESISTIVITY M4515, M4510 BOWL WASH M4520 STATIC ELIMINATOR M4530 
CLEANCOIL M4540 . SYSTEM USED FOR- UNIT IS USED FOR SPIN DRYING OF 
PHOTORESIST COATED WAFERS AFTER ACID DIPS.
-Deinstalled, warehoused.
-In working condition
-See photos for details
-Available for immediate consignment
-Can be inspected by appointment
-Located in Avezzano 67051 Italy</t>
  </si>
  <si>
    <t xml:space="preserve">A1  avezzano, Italy</t>
  </si>
  <si>
    <t xml:space="preserve">111404</t>
  </si>
  <si>
    <t xml:space="preserve">VOTSCH</t>
  </si>
  <si>
    <t xml:space="preserve">VC-4020</t>
  </si>
  <si>
    <t xml:space="preserve">Temperature and Humidity Chamber</t>
  </si>
  <si>
    <t xml:space="preserve">Climate Chamber , -40°C bis + 180°C, Humidity 10%- 90% r.H</t>
  </si>
  <si>
    <t xml:space="preserve">98475</t>
  </si>
  <si>
    <t xml:space="preserve">Watkin Johnson</t>
  </si>
  <si>
    <t xml:space="preserve">UTC 800</t>
  </si>
  <si>
    <t xml:space="preserve">Atmospheric wafer handling robot( WJ-999)</t>
  </si>
  <si>
    <t xml:space="preserve">150-200mm</t>
  </si>
  <si>
    <t xml:space="preserve">Deinstalled, warehoused: tested and in full working condition.
Can be inspected by appointment</t>
  </si>
  <si>
    <t xml:space="preserve">111403</t>
  </si>
  <si>
    <t xml:space="preserve">Weiss</t>
  </si>
  <si>
    <t xml:space="preserve">WT3-340/70</t>
  </si>
  <si>
    <t xml:space="preserve">Thermal Shock Chamber</t>
  </si>
  <si>
    <t xml:space="preserve">Temperature Chamber Weiss, Test space contents (Litre): 340, Temperature 
range -70°C to +180°C
with Manual</t>
  </si>
  <si>
    <t xml:space="preserve">21,000 EUR</t>
  </si>
  <si>
    <t xml:space="preserve">106835</t>
  </si>
  <si>
    <t xml:space="preserve">Yaskawa </t>
  </si>
  <si>
    <t xml:space="preserve">XU RC350D-C31+ERCR-RS09-A003</t>
  </si>
  <si>
    <t xml:space="preserve">Atmospheric wafer robot( DNS SU-3000)</t>
  </si>
  <si>
    <t xml:space="preserve">106836</t>
  </si>
  <si>
    <t xml:space="preserve">XU RC350D-C61+ERCR-RS10-C003</t>
  </si>
  <si>
    <t xml:space="preserve">atmospheric wafer robot( DNS SU-3000)</t>
  </si>
  <si>
    <t xml:space="preserve">106837</t>
  </si>
  <si>
    <t xml:space="preserve">XU RC350D-K01+ERCR-RS09-A003</t>
  </si>
  <si>
    <t xml:space="preserve">atmospheric wafer robot( DNS SU-3100)</t>
  </si>
  <si>
    <t xml:space="preserve">106838</t>
  </si>
  <si>
    <t xml:space="preserve">XU RCM9205 with ERCR-NS01-A003 controller</t>
  </si>
  <si>
    <t xml:space="preserve">atmospheric wafer robot for KLA </t>
  </si>
  <si>
    <t xml:space="preserve">106839</t>
  </si>
  <si>
    <t xml:space="preserve">XU RCM9206 robot alone</t>
  </si>
  <si>
    <t xml:space="preserve">106840</t>
  </si>
  <si>
    <t xml:space="preserve">XU RSM53E0 with XU-CM6180 controller</t>
  </si>
  <si>
    <t xml:space="preserve">Atmospheric wafer robot( Ebara Frex 300 CMP)</t>
  </si>
  <si>
    <t xml:space="preserve">110739</t>
  </si>
  <si>
    <t xml:space="preserve">Yushin</t>
  </si>
  <si>
    <t xml:space="preserve">WSS Demount Tool DM5</t>
  </si>
  <si>
    <t xml:space="preserve">Fully Automatic Wafer demounter</t>
  </si>
  <si>
    <t xml:space="preserve">200-300 mm</t>
  </si>
  <si>
    <t xml:space="preserve">The equipment has been professionally de-installed, and is currently 
located in a storage warehouse. Condition: Very Good.</t>
  </si>
  <si>
    <t xml:space="preserve">110740</t>
  </si>
  <si>
    <t xml:space="preserve">WSS8001D</t>
  </si>
  <si>
    <t xml:space="preserve">200 MM</t>
  </si>
  <si>
    <t xml:space="preserve">The equipment has been professionally de-installed, and is currently 
located in a storage warehouse. Condition: Very Good. Configuration notes: 
Glass Demount Tool for 6 and 8 inch Wafer. Glass Output Station for 25 and 
50 Slot Carriers.</t>
  </si>
  <si>
    <t xml:space="preserve">102559</t>
  </si>
  <si>
    <t xml:space="preserve">ZEISS</t>
  </si>
  <si>
    <t xml:space="preserve">Axiotron 300</t>
  </si>
  <si>
    <t xml:space="preserve">AOI microscope with 2 units of Brooks load port</t>
  </si>
  <si>
    <t xml:space="preserve">110600</t>
  </si>
  <si>
    <t xml:space="preserve">Stemi 2000</t>
  </si>
  <si>
    <t xml:space="preserve">Stereozoom Microscope</t>
  </si>
  <si>
    <t xml:space="preserve">Stereomicroscope Zeiss Stemi 2000 (new, unused) with cold light source, 
incidence light and ,as an option, the seldom available transmitted light 
function. Includes also many accessories, manuals.
Stemi 2000 stereomicroscopes meet your expectations in two respects:
They offer the cost advantage of the Greenough design, while boasting 
surprising performance features.
The ultimate in 3D imaging
Thanks to their excellent optics, Stemi 2000 stereomicroscopes provide 
brilliant, sharp, distortion-free and highly resolved images – even at low 
magnifications.
Spectacular zoom factor of 7.7
If you are keen on minute structures, you will enjoy the 7.7:1 zoom range. 
Zoom in on details, either continuously or by click stops.
The commanding overview
The wide field of view already offered by the basic configuration lets you 
overview an object area greater than 35 mm in diameter.
The 0.3x supplementary lens expands this to 118 mm.
Carl Zeiss Stemi 2000 Stereomicroscopes are indisputably among the best in 
their class.
Their excellence in contrast, depth of field and resolving power makes them 
the number one choice for inspecting three-dimensional objects in nature 
and technology, as well as in specimen preparation for research and 
teaching.</t>
  </si>
  <si>
    <t xml:space="preserve">2,650 EUR</t>
  </si>
  <si>
    <t xml:space="preserve">SOLAR EQUIPMENT</t>
  </si>
  <si>
    <t xml:space="preserve">54859</t>
  </si>
  <si>
    <t xml:space="preserve">35 MWp</t>
  </si>
  <si>
    <t xml:space="preserve">Baccini</t>
  </si>
  <si>
    <t xml:space="preserve">Solar Cell Print line for Mono or Poly Crystalline Solar Cells</t>
  </si>
  <si>
    <t xml:space="preserve">156 mm</t>
  </si>
  <si>
    <t xml:space="preserve">Location: Port Klang, Malaysia.
Front end of line (Printers and dryers, chip and crack camera) s/n: 
900140650010
***********************************************************************************************
Fully Automated Line Polycrystalline Solar Cells
16% plus efficiency cells
Equipment includes the following:- 
1 x Redmann loader-cassette to conveyor
1 x Conveyor
1 x Chip and crack camera
1 x Baccini Printer 1
1 x Baccini Dryer 1
1 x Baccini Printer 2
1 x Baccini Dryer 2
1 x Baccini printer 3
1 x Centrotherm dryer
1 x Centrotherm fast firing furnace
1 x Centrotherm cooler
1 x Centrotherm output table
1 x Innolas laser
1 x Baccini unloader to stack
1 x Baccini color sorter with flipper
1 x Baccini electrical tester
1 x Baccini sorter 1
1 x Baccini sorter 2
Here is the capacity calculation:-
1200 X 4watt cells = 4,800 watts (these are LDK 4 watt Solar wafers)
4,800 watts X 24 Hr = 115,200
115,200 X 7 days = 806,400 Watts
806,400 X 52 Wks. = 41,932,800 watts
41,932,800 X .8 production = 33,546,240 Watts
The tools have been de-installed and are presently stored in a climate 
controlled environment.
The tools are not crated so you may do a visual inspection if desired.
There are some video showing the line on youtube.
Here are links to the videos:-
http://www.youtube.com/watch?v=jefuJsxBGDY&amp;feature=g-upl&amp;context=G2c01117AUAAAAAAAAAA
&lt;http://www.youtube.com/watch?v=jefuJsxBGDY&amp;feature=g-upl&amp;context=G2c01117AUAAAAAAAAAA&gt;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http://www.youtube.com/watch?v=MDYs7vuNYiM&amp;feature=g-upl&amp;context=G23bfb3fAUAAAAAAADAA
&lt;http://www.youtube.com/watch?v=MDYs7vuNYiM&amp;feature=g-upl&amp;context=G23bfb3fAUAAAAAAADAA&gt;
http://www.youtube.com/watch?v=Ym5vzDv6EzU&amp;feature=g-upl&amp;context=G2e79487AUAAAAAAAEAA
&lt;http://www.youtube.com/watch?v=Ym5vzDv6EzU&amp;feature=g-upl&amp;context=G2e79487AUAAAAAAAEAA&gt;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Back end of line s/n: 9.0044.0650.030
********************************************
Back end of line (Cell testers and sorters) description:-
BACCINI Tester 1, with 2x manual load /
buffer stations, (2) product quality control
cameras for sunny and back sides and cell
flip device.
BACCINI Tester 2, fitted with
measurement pin chuck;
BERGER Pulsed Solar Simulator
Typ: PSS10-HS
S/N: 1024
230 V, 50 Hz, 3000 W, 16 A
CE-marked
Deinstalled, in Singapore, crated in warehouse
 Inspection by appointment only
Baccini
Solar Cell test line
Commissioned: Oct 2004
Built: Jun 2006
s/n: 9.0044.0650.030
Electrical Drawing number: 7.1936.10.00.000
Pneumatic drawing number: 7.1936.11.00.000
Electrical supply rating: 3 phase 400V 50 Hz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All manuals and software disks included</t>
  </si>
  <si>
    <t xml:space="preserve">Port Klang, malaysia</t>
  </si>
  <si>
    <t xml:space="preserve">300,000 USD</t>
  </si>
  <si>
    <t xml:space="preserve">98785</t>
  </si>
  <si>
    <t xml:space="preserve">60 MWp</t>
  </si>
  <si>
    <t xml:space="preserve">Solar Cell Print Line for Mono or Poly Crystalline Solar Cells</t>
  </si>
  <si>
    <t xml:space="preserve">Solar</t>
  </si>
  <si>
    <t xml:space="preserve">De-installed, warehoused, can be inspected by appointment.
Located in Avezzano, Italy, and warehoused.
Equipment List
Ref. Id
Manufacturer
Model
Description
Vintage
01.06.2008
98707
Alcatel
ADS 602H
Dry Pump
01.06.2008
98708
Baccini
Furnace 1
Drying Furnace
01.06.2008
98709
Baccini
Furnace 2
Drying Furnace
01.06.2008
98710
Baccini
Test 1
Solar Cell Inspection
01.06.2008
98711
Baccini
Test 2
Icos Solar Cell Inspection
01.06.2008
98712
Baccini
Test 3
Automatic Cell Sorter
01.06.2008
98713
Baccini
Wafer Boats
Spares
01.06.2008
01.06.2008
98715
Baccini
Printer 1 sn 9.0085.1550.090
Screen Printer
01.06.2008
98716
Baccini
Printer 2
Screen Printer
01.06.2008
98717
Baccini
Printer 3
Screen Printer
01.06.2008
98718
Berger
PSS10
Pulsed Solar Simulator
01.06.2008
98719
Braun
FWC 30/CW-LT
Chiller
01.06.2008
98720
Centrotherm
DO-FF-8600-300
Fast Firing Furnace
01.06.2008
98721
Centrotherm
E 2000 HT 300-4
Diffusion Furnace
01.06.2008
98722
Centrotherm
E 2000 HT 320-4
Diffusion Furnace
01.06.2008
98723
Centrotherm
Gas Box
Auto Refill System
01.06.2008
98724
Centrotherm
Loader
Furnace Loader
01.06.2008
98725
Centrotherm
Loader
Furnace Loader
01.06.2008
98726
Jonas &amp; Redman
SDB
Automated Loader for Baccini Printing Line
01.06.2008
98727
Jonas &amp; Redman
WHD (Wafer Handling Diffusion)
Automated Loader for Centrotherm E2000 Furnace
01.06.2008
98728
Jonas &amp; Redman
WHP (Wafer Handling Plasm)
Automated Loader for Anti Reflection Coating System
01.06.2008
98729
Keller
VARIO-T-10-SC8-B30_HD
Scrubber
01.06.2010
98730
LOTUS
Spray Cleaner
WET Clean
01.11.2007
98731
Rofin
PowerLine D-100 (RSM, Sx)
Fiber Laser
01.03.2008
  	 </t>
  </si>
  <si>
    <t xml:space="preserve">120,000 EUR</t>
  </si>
  <si>
    <t xml:space="preserve">77009</t>
  </si>
  <si>
    <t xml:space="preserve">Screen Printer 2</t>
  </si>
  <si>
    <t xml:space="preserve">screen printer</t>
  </si>
  <si>
    <t xml:space="preserve">Location: The warehouse, Port Klang, Malaysia.
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WEIGHT AND DIMENSIONS: 155 cm x 285 cm x 230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Malaysia.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</si>
  <si>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Port Klang Malaysia</t>
  </si>
  <si>
    <t xml:space="preserve">77010</t>
  </si>
  <si>
    <t xml:space="preserve">Screen Printer 3</t>
  </si>
  <si>
    <t xml:space="preserve">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CE Marked
WEIGHT AND DIMENSIONS: 145 cm x 195 cm x 223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</si>
  <si>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77013</t>
  </si>
  <si>
    <t xml:space="preserve">CHIP AND CRACK CAMERA</t>
  </si>
  <si>
    <t xml:space="preserve">Chip and Crack camera</t>
  </si>
  <si>
    <t xml:space="preserve">Chip and Crack Camera for incoming wafer inspection at the front end of the 
line before the printing step .
Operational prior to de-installation
In-line with Baccini Solar Cell Line 156mm Solar Cell line Single Lane 
process
Inspection by appointment.
Currently stored in Port Klang, Malaysia.
See photos for details.
Dimensions: 150 cm x 237 cm x 200 cm (h) , weight 500 kg
CE marked
Camera type: Dalsa
Lens: El Nikkor AF 50 MM 1:1.8
Computer: Univision PI-LSYS-00L
All manuals and software disks included
S/N: 9.0044.0650.030</t>
  </si>
  <si>
    <t xml:space="preserve">77017</t>
  </si>
  <si>
    <t xml:space="preserve">Cell electrical tester</t>
  </si>
  <si>
    <t xml:space="preserve">Electrical Cell tester</t>
  </si>
  <si>
    <t xml:space="preserve">THIS MODULE: Electrical tester.
Operational prior to de-installation
In-line with Baccini Solar Cell Line 156mm Solar Cell line Single Lane 
process
Inspection by appointment.
Currently stored in Singapore.
See photos for details.
Dimensions: 115 cm x 260 cm x 210 cm (h) , weight 700 kg
CE marked
All manuals and software disks included
serial number: 9.0044.0650.030
Location: Port Klang, Malaysia
OVERALL INTEGRATED SOLAR CELL TEST LINE INFORMATION (ALSO AVAILABLE FOR 
SALE):
Baccini
Solar Cell test line
Commissioned: Oct 2004
Built: Jun 2006
s/n: 9.0044.0650.030
Electrical Drawing number: 7.1936.10.00.000
Pneumatic drawing number: 7.1936.11.00.000
Electrical supply rating: 3 phase 400V 50 Hz
BACCINI Tester 1, with 2x manual load /
buffer stations, (2) product quality control
cameras for sunny and back sides and cell
flip device.
BACCINI Tester 2, fitted with
measurement pin chuck;
BERGER Pulsed Solar Simulator
Typ: PSS10-HS
S/N: 1024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4th Module: Sorter 1
5th Module: Sorter 2</t>
  </si>
  <si>
    <t xml:space="preserve">77021</t>
  </si>
  <si>
    <t xml:space="preserve">Dryer 1</t>
  </si>
  <si>
    <t xml:space="preserve">De-installed and warehoused in March 2012.
BACCINI DRYER 1
CURRENTLY IN STORAGE IN PORT KLANG, MALAYSIA.
DIMENSIONS (IN STORAGE): 130 CM X 250 CM X 220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</si>
  <si>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77022</t>
  </si>
  <si>
    <t xml:space="preserve">Dryer 2</t>
  </si>
  <si>
    <t xml:space="preserve">De-installed and warehoused in March 2012.
BACCINI DRYER 2
CURRENTLY IN STORAGE IN PORT KLANG, MALAYSIA.
DIMENSIONS (IN STORAGE): 131 CM X 250 CM X 222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</si>
  <si>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98708</t>
  </si>
  <si>
    <t xml:space="preserve">Furnace 1</t>
  </si>
  <si>
    <t xml:space="preserve">Drying Furnace</t>
  </si>
  <si>
    <t xml:space="preserve">Dimensions (WxHxD): 130x185x255</t>
  </si>
  <si>
    <t xml:space="preserve">98709</t>
  </si>
  <si>
    <t xml:space="preserve">Furnace 2</t>
  </si>
  <si>
    <t xml:space="preserve">98710</t>
  </si>
  <si>
    <t xml:space="preserve">Test 1</t>
  </si>
  <si>
    <t xml:space="preserve">Solar Cell Inspection</t>
  </si>
  <si>
    <t xml:space="preserve">Dimensions (WxHxD): 86x190x146</t>
  </si>
  <si>
    <t xml:space="preserve">98711</t>
  </si>
  <si>
    <t xml:space="preserve">Test 2</t>
  </si>
  <si>
    <t xml:space="preserve">Icos Solar Cell Inspection</t>
  </si>
  <si>
    <t xml:space="preserve">Dimensions (WxHxD): 180x190x87</t>
  </si>
  <si>
    <t xml:space="preserve">98712</t>
  </si>
  <si>
    <t xml:space="preserve">Test 3 </t>
  </si>
  <si>
    <t xml:space="preserve">Automatic Cell Sorter</t>
  </si>
  <si>
    <t xml:space="preserve">Dimensions (WxHxD): 190x190x160
Please heck the pictures below for more information.
Check the video below:</t>
  </si>
  <si>
    <t xml:space="preserve">98715</t>
  </si>
  <si>
    <t xml:space="preserve">Baccini </t>
  </si>
  <si>
    <t xml:space="preserve">Printer 1</t>
  </si>
  <si>
    <t xml:space="preserve">Screen Printer</t>
  </si>
  <si>
    <t xml:space="preserve">Please check the pictures below for more information. The printer is fitted 
with a rotary turntable, with 4 print stations.
Dimensions (WxHxD): 180 cm x 182 cm x 130 cm
s.n. 9.0085.1550.090
Check the video below to see the tool:</t>
  </si>
  <si>
    <t xml:space="preserve">98716</t>
  </si>
  <si>
    <t xml:space="preserve">Printer 2</t>
  </si>
  <si>
    <t xml:space="preserve">Dimensions (WxHxD): 180x182x130</t>
  </si>
  <si>
    <t xml:space="preserve">98717</t>
  </si>
  <si>
    <t xml:space="preserve">Printer 3</t>
  </si>
  <si>
    <t xml:space="preserve">This Baccini screen printer includes:
8002103 ALL printer paste application dispenser
Dimensions (WxHxD): 180x182x130
Please check the pictures below for more information</t>
  </si>
  <si>
    <t xml:space="preserve">100888</t>
  </si>
  <si>
    <t xml:space="preserve">Furnace 3</t>
  </si>
  <si>
    <t xml:space="preserve">103388</t>
  </si>
  <si>
    <t xml:space="preserve">Oven 3 Unload Buffer FFF</t>
  </si>
  <si>
    <t xml:space="preserve">Unload buffer unit from Oven 3 and FFF loader</t>
  </si>
  <si>
    <t xml:space="preserve">Dimensions (WxD): 870 x 670
With 90 degree left handed direction change.</t>
  </si>
  <si>
    <t xml:space="preserve">98718</t>
  </si>
  <si>
    <t xml:space="preserve">Berger</t>
  </si>
  <si>
    <t xml:space="preserve">PSS10</t>
  </si>
  <si>
    <t xml:space="preserve">Pulsed Solar Simulator</t>
  </si>
  <si>
    <t xml:space="preserve">missing parts</t>
  </si>
  <si>
    <t xml:space="preserve">Dimensions (WxHxD): 57x95x53</t>
  </si>
  <si>
    <t xml:space="preserve">56140</t>
  </si>
  <si>
    <t xml:space="preserve">CentroTherm</t>
  </si>
  <si>
    <t xml:space="preserve">DO 12.000-200-FF-HTO-CAN-NT4.0</t>
  </si>
  <si>
    <t xml:space="preserve">Belt Reflow Furnace for solar cell production (Fast Firing Furnace) with Dryer</t>
  </si>
  <si>
    <t xml:space="preserve">This item is included with the 35 MW Baccini line, ID 54859
Location: Port Klang, Malaysia
Solar Cell Fast Firing Furnace.
Operational prior to de-installation
In-line with Baccini Solar Cell Line
156mm cell size.
Single Lane process
Model: DO 12.000-200-FF-HTO-CAN-NT4.0
Projekt-Nr: 1_30732.28
Year of Manufacture: 2001
Weight/ Gewicht: 3500 kg
Leistung Pges: 110 KW
Strom Imax: 150 A
Spannung: 3/N 400/230V
Frequenz: 50 Hz
Dokumentation: 1_30732.28/00300011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Processes
************
Firing of front side metallization.
Alloying of rear side contact.
Overcompensation of n+ layer and gettering of metallic impurities (Al-BSF 
formation).
Release of hydrogen from SiN-layer for passivation of silicon defects.
Drying of metallization paste.
Some videos of the furnace are here:-
https://www.youtube.com/watch?v=I7wetRMVri4&amp;feature=g-upl&amp;context=G2f7c1cdAUAAAAAAABAA
&lt;http://www.youtube.com/watch?v=I7wetRMVri4&amp;feature=g-upl&amp;context=G2f7c1cdAUAAAAAAABAA&gt;
https://www.youtube.com/watch?v=IEeEiiciwWE&amp;feature=g-upl&amp;context=G2c347c2AUAAAAAAACAA
&lt;https://www.youtube.com/watch?v=IEeEiiciwWE&amp;feature=g-upl&amp;context=G2c347c2AUAAAAAAACAA&gt;
Specifications
**************
Throughput 720 - 4320 wafers/h, belt speeds 1200-7200 mm/min
Standard setting Throughput: 3300 wafers/h, belt speed 5500 mm/min
Heating system 6 zone firing, 4 zones dryer temperature control
Process gas compressed dry air / air
Process temperatures drying temperature 250 - 500 °C
burnout temperature 500 - 600 °C
peak temperature 800 - 1050 °C
Overall cross belt uniformity typical: ± 3 °C [guaranteed: ± 5 °C]
Belt speed accuracy ± 0.5%
</t>
  </si>
  <si>
    <t xml:space="preserve">56144</t>
  </si>
  <si>
    <t xml:space="preserve">Centrotherm</t>
  </si>
  <si>
    <t xml:space="preserve">Centronic E2000</t>
  </si>
  <si>
    <t xml:space="preserve">Horizontal diffusion furnace for POCl3 doping</t>
  </si>
  <si>
    <t xml:space="preserve">Located in Port Klang, Malaysia in a storage warehouse.
Centrotherm Diffusion Furnace for POCl3 process
Model: Centronic E2000
Operational prior to de-installation
156mm Solar Cell line
4 tubes
Schumacher bubblers
Inspection by appointment only.
Electronic Manuals included (German language)
See attached photos for storage conditions.
Includes quartz tubes.
Was used with a Jonas and Redmann autoloader, which is also available for 
purchase.
(See
http://www.fabsurplus.com/sdi_catalog/salesItemDetails.do?id=56310
&lt;https://www.fabsurplus.com/sdi_catalog/salesItemDetails.do?id=56310&gt; )
Serial number: 1_33596.11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4 independently operated stacked quartz tube reactor chambers
No thermal interference between different tubes due to advanced water 
cooling system
Optionally available for low pressure processes
Minimized facility heat load reduces cost of ownership
Processes Diffusion (POCl3, BBr3) Annealing Wet and dry oxidation 
(optional: DCE, HCl)
I have taken a couple of videos of the furnace and put them on you-tube. 
They are here:-
http://www.youtube.com/watch?v=Ym5vzDv6EzU&amp;feature=g-upl&amp;context=G2e79487AUAAAAAAAEAA
&lt;http://www.youtube.com/watch?v=Ym5vzDv6EzU&amp;feature=g-upl&amp;context=G2e79487AUAAAAAAAEAA&gt;
https://www.youtube.com/watch?v=MDYs7vuNYiM&amp;feature=g-upl&amp;context=G23bfb3fAUAAAAAAADAA
&lt;https://www.youtube.com/watch?v=MDYs7vuNYiM&amp;feature=g-upl&amp;context=G23bfb3fAUAAAAAAADAA&gt;</t>
  </si>
  <si>
    <t xml:space="preserve">50,000 EUR</t>
  </si>
  <si>
    <t xml:space="preserve">98721</t>
  </si>
  <si>
    <t xml:space="preserve">E 2000 HT 300-4</t>
  </si>
  <si>
    <t xml:space="preserve">Horizontal Diffusion Furnace for POCl3 doping</t>
  </si>
  <si>
    <t xml:space="preserve">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Up to 4 independently operated stacked quartz tube reactor chambers 
    No thermal interference between different tubes due to advanced water
    cooling system 
    Optionally available for low pressure processes 
    Minimized facility heat load reduces cost of ownership 
    Processes Diffusion (POCl3,
Dimensions (WxHxD): 240x270x145
Quartzware is not included.</t>
  </si>
  <si>
    <t xml:space="preserve">98722</t>
  </si>
  <si>
    <t xml:space="preserve">E 2000 HT 320-4</t>
  </si>
  <si>
    <t xml:space="preserve">Nitride Diffusion Furnace for Anti-refective coating PECVD</t>
  </si>
  <si>
    <t xml:space="preserve">Dimensions (WxHxD): 240x270x145
Quartzware is not included.
Heater type: White John 600 Celcius</t>
  </si>
  <si>
    <t xml:space="preserve">98725</t>
  </si>
  <si>
    <t xml:space="preserve">Loader</t>
  </si>
  <si>
    <t xml:space="preserve">Furnace Loader</t>
  </si>
  <si>
    <t xml:space="preserve">Dimensions (WxHxD): 366x267x140
Quartz parts not included.</t>
  </si>
  <si>
    <t xml:space="preserve">103801</t>
  </si>
  <si>
    <t xml:space="preserve">DO-FF-8600-300</t>
  </si>
  <si>
    <t xml:space="preserve">Belt Reflow Furnace for solar cell production (Fast Firing Furnace)</t>
  </si>
  <si>
    <t xml:space="preserve">This Furnace is stored in our warehouse in Avezano, Italy.
Dimensions (WxHxD): 380x190x125 + 380x220x125
Inpection available upon request.
Please check the pictures below for more information.
Solar Cell Fast Firing Furnace.
Operational prior to de-installation
Has been used in-line with Baccini Solar Cell Line
Up to 280 mm cell size (Belt width is 300 mm).
Single Lane process
Projekt-Nr: 1_46435.28
Year of Manufacture: 2008
Weight/ Gewicht: 3500 kg
Leistung Pges: 110 KW
Strom Imax: 150 A
Spannung: 3/N 400/230V
Frequenz: 50 Hz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Optionally available without integrated dryer.
Typical Processes Run
*********************
Firing of front side metallization.
Alloying of rear side contact.
Overcompensation of n+ layer and gettering of metallic impurities (Al-BSF 
formation).
Release of hydrogen from SiN-layer for passivation of silicon defects.
Drying of metallization paste.
Specifications
**************
Throughput 720 - 4320 wafers/h, belt speeds 1200-7200 mm/min
Standard setting Throughput: 3300 wafers/h, belt speed 5500 mm/min
Heating system 6 zone firing, 4 zones dryer temperature control
Process gas compressed dry air / air
Process temperatures drying temperature 250 - 500 °C
burnout temperature 500 - 600 °C
peak temperature 800 - 1050 °C
Overall cross belt uniformity typical: ± 3 °C [guaranteed: ± 5 °C]
Belt speed accuracy ± 0.5%</t>
  </si>
  <si>
    <t xml:space="preserve">56141</t>
  </si>
  <si>
    <t xml:space="preserve">ILS 700P</t>
  </si>
  <si>
    <t xml:space="preserve">Laser Edge Isolation</t>
  </si>
  <si>
    <t xml:space="preserve">Innolas Laser
Currently in storage in Port Klang, Malaysia.
s/n P329
Operational prior to de-installation
In-line with Baccini Solar Cell Line 156mm Solar Cell line
Single Lane process
Description: Photovoltaic Industry Laser
Spesifications: for Processing of Monocrystalline and Polycrystalline 
Silicon Solar Cells Tool for Use in Photovoltaic Laser Applications
Examples for Processing Techniques:
Laser Edge Isolation
Laser Fired Contacts
Micro via Hole Drilling
SiN-Ablation/SiO2-Ablation
Downsizing
Surface Modification
Laser Scribing
Surface Restructuring
This Innolas ILS 700P system has been used exclusively in production for 
laser edge isolation of solar cells.
Basically, the need for edge isolation arises from the ion doping/diffusion 
step of the c-Si cell manufacturing process, in which a shallow (~μm’s) 
layer of the bulk p-type silicon is infused with negatively doped ions 
(Phosphorus Doping). This doped region surrounds the entire wafer, and 
causes electrical shunting between
the front and back electrical contacts without the isolation scribe.
Laser edge isolation is typically achieved by scribing a groove around the 
perimeter of the solar cell, as close to the edge of the wafer as possible. 
The groove depth must extend some distance beyond the ion diffusion layer 
in order to give the best result. Typical groove dimensions are 20–40 μm 
wide x 10–20 μm deep.
This system is fitted with a Coherent Avia-355-X laser, which has a nominal 
repetition rate programmable between 40 kHz and 120 kHz and a short pulse 
width in the ns range, which when coupled with high-speed scanning 
galvanometer technology, achieves edge isolation times  in the 1–2 second 
range for 156 mm wafers. Depending on the system optical design (spot size, 
etc.), isolation scribes can be machined at speeds from 500–1000 mm/sec or 
higher.
208V, 3 Ph, 50/60 Hz, CE
Crated, in warehouse, can be inspected by appointment
Weight and dimensions:-
item #30 Innolas main body 330 cm x 220 cm x 190 cm weight kg 2000
item #13 UI of innolas 68 cm x 60 cm x 265 cm weight  kg 20</t>
  </si>
  <si>
    <t xml:space="preserve">56310</t>
  </si>
  <si>
    <t xml:space="preserve">Jonas and Redmann</t>
  </si>
  <si>
    <t xml:space="preserve">Q2 WHD A</t>
  </si>
  <si>
    <t xml:space="preserve">Loader for Centrotherm E2000 furnace</t>
  </si>
  <si>
    <t xml:space="preserve">156 mm and 125 mm</t>
  </si>
  <si>
    <t xml:space="preserve">MODEL: Q2 WHD A  
serial number 40-020-11/1
Automated Loader for Centrotherm E2000 horizontal POCl3 furnace for solar 
cell processing.
In warehouse, wrapped, inspection by appointment only
Additional photos are available upon request.
see photos for details of storage conditions.
see photos for specification details
will load the following cell sizes: 125 mm, 156 mm
Installed dimensions: 448 mm x 320 mm x 282 cm (h)
weight 1700 kg
packed dimensions: 270 cm x 225 cm x 240 cm (h).
Stored in Port Klang, Malaysia.</t>
  </si>
  <si>
    <t xml:space="preserve">98726</t>
  </si>
  <si>
    <t xml:space="preserve">SDB</t>
  </si>
  <si>
    <t xml:space="preserve">Automated Loader for Baccini Printing Line</t>
  </si>
  <si>
    <t xml:space="preserve">Dimensions (WxHxD): 180x225x185</t>
  </si>
  <si>
    <t xml:space="preserve">98727</t>
  </si>
  <si>
    <t xml:space="preserve">WHD (Wafer Handling Diffusion)</t>
  </si>
  <si>
    <t xml:space="preserve">Automated Loader for Centrotherm E2000 Furnace</t>
  </si>
  <si>
    <t xml:space="preserve">Dimensions (WxHxD): 455x250x242
Deinstalled and warehoused at Avezzano , Italy.
Can be inspected by appointment. Please refer to the attached photos to see 
the current condition.
 </t>
  </si>
  <si>
    <t xml:space="preserve">98728</t>
  </si>
  <si>
    <t xml:space="preserve">WHP (Wafer Handling Plasm)</t>
  </si>
  <si>
    <t xml:space="preserve">Automated Loader for Anti Reflection Coating System</t>
  </si>
  <si>
    <t xml:space="preserve">Dimensions (WxHxD): 340x250x150</t>
  </si>
  <si>
    <t xml:space="preserve">98731</t>
  </si>
  <si>
    <t xml:space="preserve">Rofin</t>
  </si>
  <si>
    <t xml:space="preserve">PowerLine D-100 (RSM, Sx)</t>
  </si>
  <si>
    <t xml:space="preserve">Fiber Laser for solar cell edge isolation</t>
  </si>
  <si>
    <t xml:space="preserve">Dimensions (WxHxD): 60x112x80 + 135x182x220</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</si>
</sst>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font>
    <font>
      <sz val="10"/>
      <name val="Arial"/>
      <family val="0"/>
    </font>
    <font>
      <sz val="10"/>
      <name val="Arial"/>
      <family val="0"/>
    </font>
    <font>
      <sz val="10"/>
      <name val="Arial"/>
      <family val="0"/>
    </font>
    <font>
      <b val="true"/>
      <sz val="8"/>
      <name val="Arial"/>
      <family val="0"/>
    </font>
    <font>
      <sz val="8"/>
      <name val="Arial"/>
      <family val="0"/>
    </font>
    <font>
      <sz val="8"/>
      <name val="Noto Sans CJK SC"/>
      <family val="2"/>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J1" activeCellId="0" sqref="J1"/>
    </sheetView>
  </sheetViews>
  <sheetFormatPr defaultColWidth="9.0546875" defaultRowHeight="14.9" zeroHeight="false" outlineLevelRow="0" outlineLevelCol="0"/>
  <cols>
    <col collapsed="false" customWidth="true" hidden="false" outlineLevel="0" max="1" min="1" style="0" width="49.18"/>
    <col collapsed="false" customWidth="true" hidden="false" outlineLevel="0" max="2" min="2" style="0" width="7.22"/>
    <col collapsed="false" customWidth="true" hidden="false" outlineLevel="0" max="3" min="3" style="0" width="23.2"/>
    <col collapsed="false" customWidth="true" hidden="false" outlineLevel="0" max="4" min="4" style="0" width="26.12"/>
    <col collapsed="false" customWidth="true" hidden="false" outlineLevel="0" max="5" min="5" style="0" width="41.95"/>
    <col collapsed="false" customWidth="true" hidden="false" outlineLevel="0" max="6" min="6" style="0" width="3.46"/>
    <col collapsed="false" customWidth="true" hidden="false" outlineLevel="0" max="10" min="10" style="0" width="46.4"/>
    <col collapsed="false" customWidth="true" hidden="false" outlineLevel="0" max="12" min="12" style="0" width="14.31"/>
    <col collapsed="false" customWidth="true" hidden="false" outlineLevel="0" max="1024" min="1006" style="0" width="11.52"/>
  </cols>
  <sheetData>
    <row r="1" customFormat="false" ht="14.9" hidden="false" customHeight="true" outlineLevel="0" collapsed="false">
      <c r="A1" s="1" t="s">
        <v>0</v>
      </c>
      <c r="B1" s="1" t="s">
        <v>1</v>
      </c>
      <c r="C1" s="1" t="s">
        <v>2</v>
      </c>
      <c r="D1" s="1" t="s">
        <v>3</v>
      </c>
      <c r="E1" s="1" t="s">
        <v>4</v>
      </c>
      <c r="F1" s="1" t="s">
        <v>5</v>
      </c>
      <c r="G1" s="1" t="s">
        <v>6</v>
      </c>
      <c r="H1" s="1" t="s">
        <v>7</v>
      </c>
      <c r="I1" s="1" t="s">
        <v>8</v>
      </c>
      <c r="J1" s="1" t="s">
        <v>9</v>
      </c>
      <c r="K1" s="1" t="s">
        <v>10</v>
      </c>
      <c r="L1" s="1" t="s">
        <v>11</v>
      </c>
    </row>
    <row r="2" customFormat="false" ht="14.9" hidden="false" customHeight="true" outlineLevel="0" collapsed="false">
      <c r="A2" s="2" t="str">
        <f aca="false">HYPERLINK("https://www.fabsurplus.com/sdi_catalog/salesItemDetails.do?id=54226")</f>
        <v>https://www.fabsurplus.com/sdi_catalog/salesItemDetails.do?id=54226</v>
      </c>
      <c r="B2" s="2" t="s">
        <v>12</v>
      </c>
      <c r="C2" s="2" t="s">
        <v>13</v>
      </c>
      <c r="D2" s="2" t="s">
        <v>14</v>
      </c>
      <c r="E2" s="2" t="s">
        <v>15</v>
      </c>
      <c r="F2" s="2" t="s">
        <v>16</v>
      </c>
      <c r="G2" s="2" t="s">
        <v>17</v>
      </c>
      <c r="H2" s="2" t="s">
        <v>18</v>
      </c>
      <c r="I2" s="3" t="n">
        <v>36311.9166666667</v>
      </c>
      <c r="J2" s="4" t="s">
        <v>19</v>
      </c>
      <c r="K2" s="2" t="s">
        <v>20</v>
      </c>
      <c r="L2" s="2" t="s">
        <v>21</v>
      </c>
    </row>
    <row r="3" customFormat="false" ht="14.9" hidden="false" customHeight="true" outlineLevel="0" collapsed="false">
      <c r="A3" s="5" t="str">
        <f aca="false">HYPERLINK("https://www.fabsurplus.com/sdi_catalog/salesItemDetails.do?id=95398")</f>
        <v>https://www.fabsurplus.com/sdi_catalog/salesItemDetails.do?id=95398</v>
      </c>
      <c r="B3" s="5" t="s">
        <v>22</v>
      </c>
      <c r="C3" s="5" t="s">
        <v>13</v>
      </c>
      <c r="D3" s="5" t="s">
        <v>14</v>
      </c>
      <c r="E3" s="5" t="s">
        <v>15</v>
      </c>
      <c r="F3" s="5" t="s">
        <v>23</v>
      </c>
      <c r="G3" s="5" t="s">
        <v>17</v>
      </c>
      <c r="H3" s="5" t="s">
        <v>18</v>
      </c>
      <c r="I3" s="6" t="n">
        <v>36311.9166666667</v>
      </c>
      <c r="J3" s="7" t="s">
        <v>19</v>
      </c>
      <c r="K3" s="5" t="s">
        <v>20</v>
      </c>
      <c r="L3" s="5" t="s">
        <v>21</v>
      </c>
    </row>
    <row r="4" customFormat="false" ht="14.9" hidden="false" customHeight="true" outlineLevel="0" collapsed="false">
      <c r="A4" s="2" t="str">
        <f aca="false">HYPERLINK("https://www.fabsurplus.com/sdi_catalog/salesItemDetails.do?id=95399")</f>
        <v>https://www.fabsurplus.com/sdi_catalog/salesItemDetails.do?id=95399</v>
      </c>
      <c r="B4" s="2" t="s">
        <v>24</v>
      </c>
      <c r="C4" s="2" t="s">
        <v>13</v>
      </c>
      <c r="D4" s="2" t="s">
        <v>14</v>
      </c>
      <c r="E4" s="2" t="s">
        <v>15</v>
      </c>
      <c r="F4" s="2" t="s">
        <v>23</v>
      </c>
      <c r="G4" s="2" t="s">
        <v>17</v>
      </c>
      <c r="H4" s="2" t="s">
        <v>18</v>
      </c>
      <c r="I4" s="3" t="n">
        <v>36311.9166666667</v>
      </c>
      <c r="J4" s="4" t="s">
        <v>19</v>
      </c>
      <c r="K4" s="2" t="s">
        <v>20</v>
      </c>
      <c r="L4" s="2" t="s">
        <v>21</v>
      </c>
    </row>
    <row r="5" customFormat="false" ht="14.9" hidden="false" customHeight="true" outlineLevel="0" collapsed="false">
      <c r="A5" s="5" t="str">
        <f aca="false">HYPERLINK("https://www.fabsurplus.com/sdi_catalog/salesItemDetails.do?id=95400")</f>
        <v>https://www.fabsurplus.com/sdi_catalog/salesItemDetails.do?id=95400</v>
      </c>
      <c r="B5" s="5" t="s">
        <v>25</v>
      </c>
      <c r="C5" s="5" t="s">
        <v>13</v>
      </c>
      <c r="D5" s="5" t="s">
        <v>14</v>
      </c>
      <c r="E5" s="5" t="s">
        <v>15</v>
      </c>
      <c r="F5" s="5" t="s">
        <v>23</v>
      </c>
      <c r="G5" s="5" t="s">
        <v>17</v>
      </c>
      <c r="H5" s="5" t="s">
        <v>18</v>
      </c>
      <c r="I5" s="6" t="n">
        <v>36311.9166666667</v>
      </c>
      <c r="J5" s="7" t="s">
        <v>19</v>
      </c>
      <c r="K5" s="5" t="s">
        <v>20</v>
      </c>
      <c r="L5" s="5" t="s">
        <v>21</v>
      </c>
    </row>
    <row r="6" customFormat="false" ht="14.9" hidden="false" customHeight="true" outlineLevel="0" collapsed="false">
      <c r="A6" s="2" t="str">
        <f aca="false">HYPERLINK("https://www.fabsurplus.com/sdi_catalog/salesItemDetails.do?id=95401")</f>
        <v>https://www.fabsurplus.com/sdi_catalog/salesItemDetails.do?id=95401</v>
      </c>
      <c r="B6" s="2" t="s">
        <v>26</v>
      </c>
      <c r="C6" s="2" t="s">
        <v>13</v>
      </c>
      <c r="D6" s="2" t="s">
        <v>14</v>
      </c>
      <c r="E6" s="2" t="s">
        <v>15</v>
      </c>
      <c r="F6" s="2" t="s">
        <v>23</v>
      </c>
      <c r="G6" s="2" t="s">
        <v>17</v>
      </c>
      <c r="H6" s="2" t="s">
        <v>18</v>
      </c>
      <c r="I6" s="3" t="n">
        <v>36311.9166666667</v>
      </c>
      <c r="J6" s="4" t="s">
        <v>19</v>
      </c>
      <c r="K6" s="2" t="s">
        <v>20</v>
      </c>
      <c r="L6" s="2" t="s">
        <v>21</v>
      </c>
    </row>
    <row r="7" customFormat="false" ht="14.9" hidden="false" customHeight="true" outlineLevel="0" collapsed="false">
      <c r="A7" s="5" t="str">
        <f aca="false">HYPERLINK("https://www.fabsurplus.com/sdi_catalog/salesItemDetails.do?id=95402")</f>
        <v>https://www.fabsurplus.com/sdi_catalog/salesItemDetails.do?id=95402</v>
      </c>
      <c r="B7" s="5" t="s">
        <v>27</v>
      </c>
      <c r="C7" s="5" t="s">
        <v>13</v>
      </c>
      <c r="D7" s="5" t="s">
        <v>14</v>
      </c>
      <c r="E7" s="5" t="s">
        <v>15</v>
      </c>
      <c r="F7" s="5" t="s">
        <v>23</v>
      </c>
      <c r="G7" s="5" t="s">
        <v>17</v>
      </c>
      <c r="H7" s="5" t="s">
        <v>18</v>
      </c>
      <c r="I7" s="6" t="n">
        <v>36311.9166666667</v>
      </c>
      <c r="J7" s="7" t="s">
        <v>19</v>
      </c>
      <c r="K7" s="5" t="s">
        <v>20</v>
      </c>
      <c r="L7" s="5" t="s">
        <v>21</v>
      </c>
    </row>
    <row r="8" customFormat="false" ht="14.9" hidden="false" customHeight="true" outlineLevel="0" collapsed="false">
      <c r="A8" s="2" t="str">
        <f aca="false">HYPERLINK("https://www.fabsurplus.com/sdi_catalog/salesItemDetails.do?id=95403")</f>
        <v>https://www.fabsurplus.com/sdi_catalog/salesItemDetails.do?id=95403</v>
      </c>
      <c r="B8" s="2" t="s">
        <v>28</v>
      </c>
      <c r="C8" s="2" t="s">
        <v>13</v>
      </c>
      <c r="D8" s="2" t="s">
        <v>14</v>
      </c>
      <c r="E8" s="2" t="s">
        <v>15</v>
      </c>
      <c r="F8" s="2" t="s">
        <v>23</v>
      </c>
      <c r="G8" s="2" t="s">
        <v>17</v>
      </c>
      <c r="H8" s="2" t="s">
        <v>18</v>
      </c>
      <c r="I8" s="3" t="n">
        <v>36311.9166666667</v>
      </c>
      <c r="J8" s="4" t="s">
        <v>19</v>
      </c>
      <c r="K8" s="2" t="s">
        <v>20</v>
      </c>
      <c r="L8" s="2" t="s">
        <v>21</v>
      </c>
    </row>
    <row r="9" customFormat="false" ht="14.9" hidden="false" customHeight="true" outlineLevel="0" collapsed="false">
      <c r="A9" s="5" t="str">
        <f aca="false">HYPERLINK("https://www.fabsurplus.com/sdi_catalog/salesItemDetails.do?id=98706")</f>
        <v>https://www.fabsurplus.com/sdi_catalog/salesItemDetails.do?id=98706</v>
      </c>
      <c r="B9" s="5" t="s">
        <v>29</v>
      </c>
      <c r="C9" s="5" t="s">
        <v>30</v>
      </c>
      <c r="D9" s="5" t="s">
        <v>31</v>
      </c>
      <c r="E9" s="5" t="s">
        <v>32</v>
      </c>
      <c r="F9" s="5" t="s">
        <v>23</v>
      </c>
      <c r="G9" s="5" t="s">
        <v>33</v>
      </c>
      <c r="H9" s="5" t="s">
        <v>18</v>
      </c>
      <c r="I9" s="6" t="n">
        <v>39569</v>
      </c>
      <c r="J9" s="7" t="s">
        <v>34</v>
      </c>
      <c r="K9" s="5" t="s">
        <v>20</v>
      </c>
      <c r="L9" s="5" t="s">
        <v>35</v>
      </c>
    </row>
    <row r="10" customFormat="false" ht="14.9" hidden="false" customHeight="true" outlineLevel="0" collapsed="false">
      <c r="A10" s="2" t="str">
        <f aca="false">HYPERLINK("https://www.fabsurplus.com/sdi_catalog/salesItemDetails.do?id=87652")</f>
        <v>https://www.fabsurplus.com/sdi_catalog/salesItemDetails.do?id=87652</v>
      </c>
      <c r="B10" s="2" t="s">
        <v>36</v>
      </c>
      <c r="C10" s="2" t="s">
        <v>37</v>
      </c>
      <c r="D10" s="2" t="s">
        <v>38</v>
      </c>
      <c r="E10" s="2" t="s">
        <v>39</v>
      </c>
      <c r="F10" s="2" t="s">
        <v>23</v>
      </c>
      <c r="G10" s="2" t="s">
        <v>40</v>
      </c>
      <c r="H10" s="2" t="s">
        <v>41</v>
      </c>
      <c r="I10" s="2"/>
      <c r="J10" s="4" t="s">
        <v>42</v>
      </c>
      <c r="K10" s="2" t="s">
        <v>20</v>
      </c>
      <c r="L10" s="2" t="s">
        <v>43</v>
      </c>
    </row>
    <row r="11" customFormat="false" ht="14.9" hidden="false" customHeight="true" outlineLevel="0" collapsed="false">
      <c r="A11" s="5" t="str">
        <f aca="false">HYPERLINK("https://www.fabsurplus.com/sdi_catalog/salesItemDetails.do?id=89909")</f>
        <v>https://www.fabsurplus.com/sdi_catalog/salesItemDetails.do?id=89909</v>
      </c>
      <c r="B11" s="5" t="s">
        <v>44</v>
      </c>
      <c r="C11" s="5" t="s">
        <v>37</v>
      </c>
      <c r="D11" s="5" t="s">
        <v>45</v>
      </c>
      <c r="E11" s="5" t="s">
        <v>46</v>
      </c>
      <c r="F11" s="5" t="s">
        <v>23</v>
      </c>
      <c r="G11" s="5" t="s">
        <v>47</v>
      </c>
      <c r="H11" s="5" t="s">
        <v>41</v>
      </c>
      <c r="I11" s="6" t="n">
        <v>38473</v>
      </c>
      <c r="J11" s="7" t="s">
        <v>48</v>
      </c>
      <c r="K11" s="5" t="s">
        <v>49</v>
      </c>
      <c r="L11" s="5" t="s">
        <v>50</v>
      </c>
    </row>
    <row r="12" customFormat="false" ht="14.9" hidden="false" customHeight="true" outlineLevel="0" collapsed="false">
      <c r="A12" s="2" t="str">
        <f aca="false">HYPERLINK("https://www.fabsurplus.com/sdi_catalog/salesItemDetails.do?id=99379")</f>
        <v>https://www.fabsurplus.com/sdi_catalog/salesItemDetails.do?id=99379</v>
      </c>
      <c r="B12" s="2" t="s">
        <v>51</v>
      </c>
      <c r="C12" s="2" t="s">
        <v>52</v>
      </c>
      <c r="D12" s="2" t="s">
        <v>53</v>
      </c>
      <c r="E12" s="2" t="s">
        <v>54</v>
      </c>
      <c r="F12" s="2" t="s">
        <v>23</v>
      </c>
      <c r="G12" s="2" t="s">
        <v>55</v>
      </c>
      <c r="H12" s="2" t="s">
        <v>41</v>
      </c>
      <c r="I12" s="2"/>
      <c r="J12" s="4" t="s">
        <v>56</v>
      </c>
      <c r="K12" s="2" t="s">
        <v>57</v>
      </c>
      <c r="L12" s="2" t="s">
        <v>43</v>
      </c>
    </row>
    <row r="13" customFormat="false" ht="14.9" hidden="false" customHeight="true" outlineLevel="0" collapsed="false">
      <c r="A13" s="5" t="str">
        <f aca="false">HYPERLINK("https://www.fabsurplus.com/sdi_catalog/salesItemDetails.do?id=99380")</f>
        <v>https://www.fabsurplus.com/sdi_catalog/salesItemDetails.do?id=99380</v>
      </c>
      <c r="B13" s="5" t="s">
        <v>58</v>
      </c>
      <c r="C13" s="5" t="s">
        <v>59</v>
      </c>
      <c r="D13" s="5" t="s">
        <v>60</v>
      </c>
      <c r="E13" s="5" t="s">
        <v>61</v>
      </c>
      <c r="F13" s="5" t="s">
        <v>23</v>
      </c>
      <c r="G13" s="5" t="s">
        <v>55</v>
      </c>
      <c r="H13" s="5" t="s">
        <v>41</v>
      </c>
      <c r="I13" s="5"/>
      <c r="J13" s="7" t="s">
        <v>62</v>
      </c>
      <c r="K13" s="5" t="s">
        <v>57</v>
      </c>
      <c r="L13" s="5" t="s">
        <v>63</v>
      </c>
    </row>
    <row r="14" customFormat="false" ht="14.9" hidden="false" customHeight="true" outlineLevel="0" collapsed="false">
      <c r="A14" s="2" t="str">
        <f aca="false">HYPERLINK("https://www.fabsurplus.com/sdi_catalog/salesItemDetails.do?id=99388")</f>
        <v>https://www.fabsurplus.com/sdi_catalog/salesItemDetails.do?id=99388</v>
      </c>
      <c r="B14" s="2" t="s">
        <v>64</v>
      </c>
      <c r="C14" s="2" t="s">
        <v>37</v>
      </c>
      <c r="D14" s="2" t="s">
        <v>65</v>
      </c>
      <c r="E14" s="2" t="s">
        <v>61</v>
      </c>
      <c r="F14" s="2" t="s">
        <v>23</v>
      </c>
      <c r="G14" s="2" t="s">
        <v>55</v>
      </c>
      <c r="H14" s="2" t="s">
        <v>18</v>
      </c>
      <c r="I14" s="3" t="n">
        <v>38869</v>
      </c>
      <c r="J14" s="4" t="s">
        <v>66</v>
      </c>
      <c r="K14" s="2" t="s">
        <v>57</v>
      </c>
      <c r="L14" s="2" t="s">
        <v>67</v>
      </c>
    </row>
    <row r="15" customFormat="false" ht="14.9" hidden="false" customHeight="true" outlineLevel="0" collapsed="false">
      <c r="A15" s="5" t="str">
        <f aca="false">HYPERLINK("https://www.fabsurplus.com/sdi_catalog/salesItemDetails.do?id=99389")</f>
        <v>https://www.fabsurplus.com/sdi_catalog/salesItemDetails.do?id=99389</v>
      </c>
      <c r="B15" s="5" t="s">
        <v>68</v>
      </c>
      <c r="C15" s="5" t="s">
        <v>37</v>
      </c>
      <c r="D15" s="5" t="s">
        <v>65</v>
      </c>
      <c r="E15" s="5" t="s">
        <v>69</v>
      </c>
      <c r="F15" s="5" t="s">
        <v>23</v>
      </c>
      <c r="G15" s="5" t="s">
        <v>55</v>
      </c>
      <c r="H15" s="5" t="s">
        <v>18</v>
      </c>
      <c r="I15" s="6" t="n">
        <v>38869</v>
      </c>
      <c r="J15" s="7" t="s">
        <v>70</v>
      </c>
      <c r="K15" s="5" t="s">
        <v>57</v>
      </c>
      <c r="L15" s="5" t="s">
        <v>67</v>
      </c>
    </row>
    <row r="16" customFormat="false" ht="14.9" hidden="false" customHeight="true" outlineLevel="0" collapsed="false">
      <c r="A16" s="2" t="str">
        <f aca="false">HYPERLINK("https://www.fabsurplus.com/sdi_catalog/salesItemDetails.do?id=99390")</f>
        <v>https://www.fabsurplus.com/sdi_catalog/salesItemDetails.do?id=99390</v>
      </c>
      <c r="B16" s="2" t="s">
        <v>71</v>
      </c>
      <c r="C16" s="2" t="s">
        <v>37</v>
      </c>
      <c r="D16" s="2" t="s">
        <v>65</v>
      </c>
      <c r="E16" s="2" t="s">
        <v>69</v>
      </c>
      <c r="F16" s="2" t="s">
        <v>23</v>
      </c>
      <c r="G16" s="2" t="s">
        <v>55</v>
      </c>
      <c r="H16" s="2" t="s">
        <v>18</v>
      </c>
      <c r="I16" s="3" t="n">
        <v>38869</v>
      </c>
      <c r="J16" s="4" t="s">
        <v>72</v>
      </c>
      <c r="K16" s="2" t="s">
        <v>57</v>
      </c>
      <c r="L16" s="2" t="s">
        <v>67</v>
      </c>
    </row>
    <row r="17" customFormat="false" ht="14.9" hidden="false" customHeight="true" outlineLevel="0" collapsed="false">
      <c r="A17" s="5" t="str">
        <f aca="false">HYPERLINK("https://www.fabsurplus.com/sdi_catalog/salesItemDetails.do?id=109022")</f>
        <v>https://www.fabsurplus.com/sdi_catalog/salesItemDetails.do?id=109022</v>
      </c>
      <c r="B17" s="5" t="s">
        <v>73</v>
      </c>
      <c r="C17" s="5" t="s">
        <v>37</v>
      </c>
      <c r="D17" s="5" t="s">
        <v>74</v>
      </c>
      <c r="E17" s="5" t="s">
        <v>75</v>
      </c>
      <c r="F17" s="5" t="s">
        <v>23</v>
      </c>
      <c r="G17" s="5" t="s">
        <v>40</v>
      </c>
      <c r="H17" s="5" t="s">
        <v>18</v>
      </c>
      <c r="I17" s="6" t="n">
        <v>39569</v>
      </c>
      <c r="J17" s="7" t="s">
        <v>76</v>
      </c>
      <c r="K17" s="5" t="s">
        <v>49</v>
      </c>
      <c r="L17" s="5" t="s">
        <v>77</v>
      </c>
    </row>
    <row r="18" customFormat="false" ht="14.9" hidden="false" customHeight="true" outlineLevel="0" collapsed="false">
      <c r="A18" s="2" t="str">
        <f aca="false">HYPERLINK("https://www.fabsurplus.com/sdi_catalog/salesItemDetails.do?id=10544")</f>
        <v>https://www.fabsurplus.com/sdi_catalog/salesItemDetails.do?id=10544</v>
      </c>
      <c r="B18" s="2" t="s">
        <v>78</v>
      </c>
      <c r="C18" s="2" t="s">
        <v>79</v>
      </c>
      <c r="D18" s="2" t="s">
        <v>80</v>
      </c>
      <c r="E18" s="2" t="s">
        <v>81</v>
      </c>
      <c r="F18" s="2" t="s">
        <v>23</v>
      </c>
      <c r="G18" s="2" t="s">
        <v>55</v>
      </c>
      <c r="H18" s="2" t="s">
        <v>41</v>
      </c>
      <c r="I18" s="2"/>
      <c r="J18" s="4" t="s">
        <v>82</v>
      </c>
      <c r="K18" s="2" t="s">
        <v>49</v>
      </c>
      <c r="L18" s="2" t="s">
        <v>83</v>
      </c>
    </row>
    <row r="19" customFormat="false" ht="14.9" hidden="false" customHeight="true" outlineLevel="0" collapsed="false">
      <c r="A19" s="5" t="str">
        <f aca="false">HYPERLINK("https://www.fabsurplus.com/sdi_catalog/salesItemDetails.do?id=18868")</f>
        <v>https://www.fabsurplus.com/sdi_catalog/salesItemDetails.do?id=18868</v>
      </c>
      <c r="B19" s="5" t="s">
        <v>84</v>
      </c>
      <c r="C19" s="5" t="s">
        <v>79</v>
      </c>
      <c r="D19" s="5" t="s">
        <v>85</v>
      </c>
      <c r="E19" s="5" t="s">
        <v>86</v>
      </c>
      <c r="F19" s="5" t="s">
        <v>23</v>
      </c>
      <c r="G19" s="5" t="s">
        <v>87</v>
      </c>
      <c r="H19" s="5" t="s">
        <v>18</v>
      </c>
      <c r="I19" s="5"/>
      <c r="J19" s="7" t="s">
        <v>88</v>
      </c>
      <c r="K19" s="5" t="s">
        <v>89</v>
      </c>
      <c r="L19" s="5" t="s">
        <v>83</v>
      </c>
    </row>
    <row r="20" customFormat="false" ht="14.9" hidden="false" customHeight="true" outlineLevel="0" collapsed="false">
      <c r="A20" s="2" t="str">
        <f aca="false">HYPERLINK("https://www.fabsurplus.com/sdi_catalog/salesItemDetails.do?id=18869")</f>
        <v>https://www.fabsurplus.com/sdi_catalog/salesItemDetails.do?id=18869</v>
      </c>
      <c r="B20" s="2" t="s">
        <v>90</v>
      </c>
      <c r="C20" s="2" t="s">
        <v>79</v>
      </c>
      <c r="D20" s="2" t="s">
        <v>91</v>
      </c>
      <c r="E20" s="2" t="s">
        <v>92</v>
      </c>
      <c r="F20" s="2" t="s">
        <v>23</v>
      </c>
      <c r="G20" s="2" t="s">
        <v>87</v>
      </c>
      <c r="H20" s="2" t="s">
        <v>18</v>
      </c>
      <c r="I20" s="2"/>
      <c r="J20" s="2" t="s">
        <v>93</v>
      </c>
      <c r="K20" s="2" t="s">
        <v>89</v>
      </c>
      <c r="L20" s="2" t="s">
        <v>94</v>
      </c>
    </row>
    <row r="21" customFormat="false" ht="14.9" hidden="false" customHeight="true" outlineLevel="0" collapsed="false">
      <c r="A21" s="5" t="str">
        <f aca="false">HYPERLINK("https://www.fabsurplus.com/sdi_catalog/salesItemDetails.do?id=76605")</f>
        <v>https://www.fabsurplus.com/sdi_catalog/salesItemDetails.do?id=76605</v>
      </c>
      <c r="B21" s="5" t="s">
        <v>95</v>
      </c>
      <c r="C21" s="5" t="s">
        <v>79</v>
      </c>
      <c r="D21" s="5" t="s">
        <v>96</v>
      </c>
      <c r="E21" s="5" t="s">
        <v>97</v>
      </c>
      <c r="F21" s="5" t="s">
        <v>23</v>
      </c>
      <c r="G21" s="5" t="s">
        <v>55</v>
      </c>
      <c r="H21" s="5" t="s">
        <v>41</v>
      </c>
      <c r="I21" s="6" t="n">
        <v>37012</v>
      </c>
      <c r="J21" s="7" t="s">
        <v>98</v>
      </c>
      <c r="K21" s="5" t="s">
        <v>99</v>
      </c>
      <c r="L21" s="5" t="s">
        <v>100</v>
      </c>
    </row>
    <row r="22" customFormat="false" ht="14.9" hidden="false" customHeight="true" outlineLevel="0" collapsed="false">
      <c r="A22" s="2" t="str">
        <f aca="false">HYPERLINK("https://www.fabsurplus.com/sdi_catalog/salesItemDetails.do?id=79588")</f>
        <v>https://www.fabsurplus.com/sdi_catalog/salesItemDetails.do?id=79588</v>
      </c>
      <c r="B22" s="2" t="s">
        <v>101</v>
      </c>
      <c r="C22" s="2" t="s">
        <v>79</v>
      </c>
      <c r="D22" s="2" t="s">
        <v>102</v>
      </c>
      <c r="E22" s="2" t="s">
        <v>103</v>
      </c>
      <c r="F22" s="2" t="s">
        <v>23</v>
      </c>
      <c r="G22" s="2" t="s">
        <v>104</v>
      </c>
      <c r="H22" s="2" t="s">
        <v>41</v>
      </c>
      <c r="I22" s="3" t="n">
        <v>39326</v>
      </c>
      <c r="J22" s="4" t="s">
        <v>105</v>
      </c>
      <c r="K22" s="2" t="s">
        <v>20</v>
      </c>
      <c r="L22" s="2" t="s">
        <v>106</v>
      </c>
    </row>
    <row r="23" customFormat="false" ht="14.9" hidden="false" customHeight="true" outlineLevel="0" collapsed="false">
      <c r="A23" s="5" t="str">
        <f aca="false">HYPERLINK("https://www.fabsurplus.com/sdi_catalog/salesItemDetails.do?id=79589")</f>
        <v>https://www.fabsurplus.com/sdi_catalog/salesItemDetails.do?id=79589</v>
      </c>
      <c r="B23" s="5" t="s">
        <v>107</v>
      </c>
      <c r="C23" s="5" t="s">
        <v>79</v>
      </c>
      <c r="D23" s="5" t="s">
        <v>102</v>
      </c>
      <c r="E23" s="5" t="s">
        <v>103</v>
      </c>
      <c r="F23" s="5" t="s">
        <v>23</v>
      </c>
      <c r="G23" s="5" t="s">
        <v>104</v>
      </c>
      <c r="H23" s="5" t="s">
        <v>41</v>
      </c>
      <c r="I23" s="6" t="n">
        <v>39692</v>
      </c>
      <c r="J23" s="7" t="s">
        <v>108</v>
      </c>
      <c r="K23" s="5" t="s">
        <v>20</v>
      </c>
      <c r="L23" s="5" t="s">
        <v>106</v>
      </c>
    </row>
    <row r="24" customFormat="false" ht="14.9" hidden="false" customHeight="true" outlineLevel="0" collapsed="false">
      <c r="A24" s="2" t="str">
        <f aca="false">HYPERLINK("https://www.fabsurplus.com/sdi_catalog/salesItemDetails.do?id=100700")</f>
        <v>https://www.fabsurplus.com/sdi_catalog/salesItemDetails.do?id=100700</v>
      </c>
      <c r="B24" s="2" t="s">
        <v>109</v>
      </c>
      <c r="C24" s="2" t="s">
        <v>110</v>
      </c>
      <c r="D24" s="2" t="s">
        <v>111</v>
      </c>
      <c r="E24" s="2" t="s">
        <v>112</v>
      </c>
      <c r="F24" s="2" t="s">
        <v>23</v>
      </c>
      <c r="G24" s="2" t="s">
        <v>113</v>
      </c>
      <c r="H24" s="2" t="s">
        <v>114</v>
      </c>
      <c r="I24" s="3" t="n">
        <v>35309</v>
      </c>
      <c r="J24" s="4" t="s">
        <v>115</v>
      </c>
      <c r="K24" s="2"/>
      <c r="L24" s="2" t="s">
        <v>116</v>
      </c>
    </row>
    <row r="25" customFormat="false" ht="14.9" hidden="false" customHeight="true" outlineLevel="0" collapsed="false">
      <c r="A25" s="5" t="str">
        <f aca="false">HYPERLINK("https://www.fabsurplus.com/sdi_catalog/salesItemDetails.do?id=2669")</f>
        <v>https://www.fabsurplus.com/sdi_catalog/salesItemDetails.do?id=2669</v>
      </c>
      <c r="B25" s="5" t="s">
        <v>117</v>
      </c>
      <c r="C25" s="5" t="s">
        <v>118</v>
      </c>
      <c r="D25" s="5" t="s">
        <v>119</v>
      </c>
      <c r="E25" s="5" t="s">
        <v>120</v>
      </c>
      <c r="F25" s="5" t="s">
        <v>23</v>
      </c>
      <c r="G25" s="5" t="s">
        <v>121</v>
      </c>
      <c r="H25" s="5" t="s">
        <v>41</v>
      </c>
      <c r="I25" s="6" t="n">
        <v>34881</v>
      </c>
      <c r="J25" s="7" t="s">
        <v>122</v>
      </c>
      <c r="K25" s="5" t="s">
        <v>123</v>
      </c>
      <c r="L25" s="5" t="s">
        <v>94</v>
      </c>
    </row>
    <row r="26" customFormat="false" ht="14.9" hidden="false" customHeight="true" outlineLevel="0" collapsed="false">
      <c r="A26" s="2" t="str">
        <f aca="false">HYPERLINK("https://www.fabsurplus.com/sdi_catalog/salesItemDetails.do?id=10637")</f>
        <v>https://www.fabsurplus.com/sdi_catalog/salesItemDetails.do?id=10637</v>
      </c>
      <c r="B26" s="2" t="s">
        <v>124</v>
      </c>
      <c r="C26" s="2" t="s">
        <v>118</v>
      </c>
      <c r="D26" s="2" t="s">
        <v>125</v>
      </c>
      <c r="E26" s="2" t="s">
        <v>120</v>
      </c>
      <c r="F26" s="2" t="s">
        <v>23</v>
      </c>
      <c r="G26" s="2" t="s">
        <v>121</v>
      </c>
      <c r="H26" s="2" t="s">
        <v>18</v>
      </c>
      <c r="I26" s="3" t="n">
        <v>34820</v>
      </c>
      <c r="J26" s="4" t="s">
        <v>126</v>
      </c>
      <c r="K26" s="2" t="s">
        <v>20</v>
      </c>
      <c r="L26" s="2" t="s">
        <v>94</v>
      </c>
    </row>
    <row r="27" customFormat="false" ht="14.9" hidden="false" customHeight="true" outlineLevel="0" collapsed="false">
      <c r="A27" s="5" t="str">
        <f aca="false">HYPERLINK("https://www.fabsurplus.com/sdi_catalog/salesItemDetails.do?id=34740")</f>
        <v>https://www.fabsurplus.com/sdi_catalog/salesItemDetails.do?id=34740</v>
      </c>
      <c r="B27" s="5" t="s">
        <v>127</v>
      </c>
      <c r="C27" s="5" t="s">
        <v>128</v>
      </c>
      <c r="D27" s="5" t="s">
        <v>129</v>
      </c>
      <c r="E27" s="5" t="s">
        <v>130</v>
      </c>
      <c r="F27" s="5" t="s">
        <v>23</v>
      </c>
      <c r="G27" s="5" t="s">
        <v>131</v>
      </c>
      <c r="H27" s="5" t="s">
        <v>41</v>
      </c>
      <c r="I27" s="6" t="n">
        <v>38626</v>
      </c>
      <c r="J27" s="7" t="s">
        <v>132</v>
      </c>
      <c r="K27" s="5" t="s">
        <v>133</v>
      </c>
      <c r="L27" s="5" t="s">
        <v>134</v>
      </c>
    </row>
    <row r="28" customFormat="false" ht="14.9" hidden="false" customHeight="true" outlineLevel="0" collapsed="false">
      <c r="A28" s="2" t="str">
        <f aca="false">HYPERLINK("https://www.fabsurplus.com/sdi_catalog/salesItemDetails.do?id=83514")</f>
        <v>https://www.fabsurplus.com/sdi_catalog/salesItemDetails.do?id=83514</v>
      </c>
      <c r="B28" s="2" t="s">
        <v>135</v>
      </c>
      <c r="C28" s="2" t="s">
        <v>136</v>
      </c>
      <c r="D28" s="2" t="s">
        <v>137</v>
      </c>
      <c r="E28" s="2" t="s">
        <v>138</v>
      </c>
      <c r="F28" s="2" t="s">
        <v>23</v>
      </c>
      <c r="G28" s="2" t="s">
        <v>139</v>
      </c>
      <c r="H28" s="2" t="s">
        <v>41</v>
      </c>
      <c r="I28" s="3" t="n">
        <v>35551</v>
      </c>
      <c r="J28" s="4" t="s">
        <v>140</v>
      </c>
      <c r="K28" s="2" t="s">
        <v>20</v>
      </c>
      <c r="L28" s="2" t="s">
        <v>141</v>
      </c>
    </row>
    <row r="29" customFormat="false" ht="14.9" hidden="false" customHeight="true" outlineLevel="0" collapsed="false">
      <c r="A29" s="5" t="str">
        <f aca="false">HYPERLINK("https://www.fabsurplus.com/sdi_catalog/salesItemDetails.do?id=96534")</f>
        <v>https://www.fabsurplus.com/sdi_catalog/salesItemDetails.do?id=96534</v>
      </c>
      <c r="B29" s="5" t="s">
        <v>142</v>
      </c>
      <c r="C29" s="5" t="s">
        <v>136</v>
      </c>
      <c r="D29" s="5" t="s">
        <v>143</v>
      </c>
      <c r="E29" s="5" t="s">
        <v>144</v>
      </c>
      <c r="F29" s="5" t="s">
        <v>23</v>
      </c>
      <c r="G29" s="5" t="s">
        <v>131</v>
      </c>
      <c r="H29" s="5" t="s">
        <v>145</v>
      </c>
      <c r="I29" s="5"/>
      <c r="J29" s="7" t="s">
        <v>146</v>
      </c>
      <c r="K29" s="5" t="s">
        <v>147</v>
      </c>
      <c r="L29" s="5" t="s">
        <v>148</v>
      </c>
    </row>
    <row r="30" customFormat="false" ht="14.9" hidden="false" customHeight="true" outlineLevel="0" collapsed="false">
      <c r="A30" s="2" t="str">
        <f aca="false">HYPERLINK("https://www.fabsurplus.com/sdi_catalog/salesItemDetails.do?id=96537")</f>
        <v>https://www.fabsurplus.com/sdi_catalog/salesItemDetails.do?id=96537</v>
      </c>
      <c r="B30" s="2" t="s">
        <v>149</v>
      </c>
      <c r="C30" s="2" t="s">
        <v>136</v>
      </c>
      <c r="D30" s="2" t="s">
        <v>150</v>
      </c>
      <c r="E30" s="2" t="s">
        <v>151</v>
      </c>
      <c r="F30" s="2" t="s">
        <v>23</v>
      </c>
      <c r="G30" s="2" t="s">
        <v>131</v>
      </c>
      <c r="H30" s="2" t="s">
        <v>145</v>
      </c>
      <c r="I30" s="3" t="n">
        <v>36281</v>
      </c>
      <c r="J30" s="4" t="s">
        <v>152</v>
      </c>
      <c r="K30" s="2" t="s">
        <v>147</v>
      </c>
      <c r="L30" s="2" t="s">
        <v>153</v>
      </c>
    </row>
    <row r="31" customFormat="false" ht="14.9" hidden="false" customHeight="true" outlineLevel="0" collapsed="false">
      <c r="A31" s="5" t="str">
        <f aca="false">HYPERLINK("https://www.fabsurplus.com/sdi_catalog/salesItemDetails.do?id=101768")</f>
        <v>https://www.fabsurplus.com/sdi_catalog/salesItemDetails.do?id=101768</v>
      </c>
      <c r="B31" s="5" t="s">
        <v>154</v>
      </c>
      <c r="C31" s="5" t="s">
        <v>136</v>
      </c>
      <c r="D31" s="5" t="s">
        <v>155</v>
      </c>
      <c r="E31" s="5" t="s">
        <v>156</v>
      </c>
      <c r="F31" s="5" t="s">
        <v>23</v>
      </c>
      <c r="G31" s="5" t="s">
        <v>121</v>
      </c>
      <c r="H31" s="5" t="s">
        <v>41</v>
      </c>
      <c r="I31" s="6" t="n">
        <v>32386.9166666667</v>
      </c>
      <c r="J31" s="7" t="s">
        <v>157</v>
      </c>
      <c r="K31" s="5" t="s">
        <v>20</v>
      </c>
      <c r="L31" s="5" t="s">
        <v>158</v>
      </c>
    </row>
    <row r="32" customFormat="false" ht="14.9" hidden="false" customHeight="true" outlineLevel="0" collapsed="false">
      <c r="A32" s="2" t="str">
        <f aca="false">HYPERLINK("https://www.fabsurplus.com/sdi_catalog/salesItemDetails.do?id=106203")</f>
        <v>https://www.fabsurplus.com/sdi_catalog/salesItemDetails.do?id=106203</v>
      </c>
      <c r="B32" s="2" t="s">
        <v>159</v>
      </c>
      <c r="C32" s="2" t="s">
        <v>136</v>
      </c>
      <c r="D32" s="2" t="s">
        <v>160</v>
      </c>
      <c r="E32" s="2" t="s">
        <v>161</v>
      </c>
      <c r="F32" s="2" t="s">
        <v>23</v>
      </c>
      <c r="G32" s="2" t="s">
        <v>131</v>
      </c>
      <c r="H32" s="2" t="s">
        <v>145</v>
      </c>
      <c r="I32" s="3" t="n">
        <v>35947</v>
      </c>
      <c r="J32" s="4" t="s">
        <v>162</v>
      </c>
      <c r="K32" s="2" t="s">
        <v>147</v>
      </c>
      <c r="L32" s="2" t="s">
        <v>163</v>
      </c>
    </row>
    <row r="33" customFormat="false" ht="14.9" hidden="false" customHeight="true" outlineLevel="0" collapsed="false">
      <c r="A33" s="5" t="str">
        <f aca="false">HYPERLINK("https://www.fabsurplus.com/sdi_catalog/salesItemDetails.do?id=109063")</f>
        <v>https://www.fabsurplus.com/sdi_catalog/salesItemDetails.do?id=109063</v>
      </c>
      <c r="B33" s="5" t="s">
        <v>164</v>
      </c>
      <c r="C33" s="5" t="s">
        <v>136</v>
      </c>
      <c r="D33" s="5" t="s">
        <v>143</v>
      </c>
      <c r="E33" s="5" t="s">
        <v>165</v>
      </c>
      <c r="F33" s="5" t="s">
        <v>23</v>
      </c>
      <c r="G33" s="5" t="s">
        <v>131</v>
      </c>
      <c r="H33" s="5" t="s">
        <v>145</v>
      </c>
      <c r="I33" s="5"/>
      <c r="J33" s="7" t="s">
        <v>166</v>
      </c>
      <c r="K33" s="5" t="s">
        <v>147</v>
      </c>
      <c r="L33" s="5"/>
    </row>
    <row r="34" customFormat="false" ht="14.9" hidden="false" customHeight="true" outlineLevel="0" collapsed="false">
      <c r="A34" s="2" t="str">
        <f aca="false">HYPERLINK("https://www.fabsurplus.com/sdi_catalog/salesItemDetails.do?id=109088")</f>
        <v>https://www.fabsurplus.com/sdi_catalog/salesItemDetails.do?id=109088</v>
      </c>
      <c r="B34" s="2" t="s">
        <v>167</v>
      </c>
      <c r="C34" s="2" t="s">
        <v>136</v>
      </c>
      <c r="D34" s="2" t="s">
        <v>168</v>
      </c>
      <c r="E34" s="2" t="s">
        <v>169</v>
      </c>
      <c r="F34" s="2" t="s">
        <v>23</v>
      </c>
      <c r="G34" s="2" t="s">
        <v>170</v>
      </c>
      <c r="H34" s="2" t="s">
        <v>145</v>
      </c>
      <c r="I34" s="3" t="n">
        <v>39295</v>
      </c>
      <c r="J34" s="4" t="s">
        <v>171</v>
      </c>
      <c r="K34" s="2" t="s">
        <v>147</v>
      </c>
      <c r="L34" s="2" t="s">
        <v>172</v>
      </c>
    </row>
    <row r="35" customFormat="false" ht="14.9" hidden="false" customHeight="true" outlineLevel="0" collapsed="false">
      <c r="A35" s="5" t="str">
        <f aca="false">HYPERLINK("https://www.fabsurplus.com/sdi_catalog/salesItemDetails.do?id=109112")</f>
        <v>https://www.fabsurplus.com/sdi_catalog/salesItemDetails.do?id=109112</v>
      </c>
      <c r="B35" s="5" t="s">
        <v>173</v>
      </c>
      <c r="C35" s="5" t="s">
        <v>136</v>
      </c>
      <c r="D35" s="5" t="s">
        <v>174</v>
      </c>
      <c r="E35" s="5" t="s">
        <v>175</v>
      </c>
      <c r="F35" s="5" t="s">
        <v>23</v>
      </c>
      <c r="G35" s="5" t="s">
        <v>131</v>
      </c>
      <c r="H35" s="5" t="s">
        <v>145</v>
      </c>
      <c r="I35" s="6" t="n">
        <v>38139</v>
      </c>
      <c r="J35" s="5"/>
      <c r="K35" s="5" t="s">
        <v>147</v>
      </c>
      <c r="L35" s="5" t="s">
        <v>176</v>
      </c>
    </row>
    <row r="36" customFormat="false" ht="14.9" hidden="false" customHeight="true" outlineLevel="0" collapsed="false">
      <c r="A36" s="2" t="str">
        <f aca="false">HYPERLINK("https://www.fabsurplus.com/sdi_catalog/salesItemDetails.do?id=109535")</f>
        <v>https://www.fabsurplus.com/sdi_catalog/salesItemDetails.do?id=109535</v>
      </c>
      <c r="B36" s="2" t="s">
        <v>177</v>
      </c>
      <c r="C36" s="2" t="s">
        <v>136</v>
      </c>
      <c r="D36" s="2" t="s">
        <v>178</v>
      </c>
      <c r="E36" s="2" t="s">
        <v>179</v>
      </c>
      <c r="F36" s="2" t="s">
        <v>23</v>
      </c>
      <c r="G36" s="2" t="s">
        <v>47</v>
      </c>
      <c r="H36" s="2" t="s">
        <v>180</v>
      </c>
      <c r="I36" s="2"/>
      <c r="J36" s="4" t="s">
        <v>181</v>
      </c>
      <c r="K36" s="2" t="s">
        <v>147</v>
      </c>
      <c r="L36" s="2" t="s">
        <v>21</v>
      </c>
    </row>
    <row r="37" customFormat="false" ht="14.9" hidden="false" customHeight="true" outlineLevel="0" collapsed="false">
      <c r="A37" s="5" t="str">
        <f aca="false">HYPERLINK("https://www.fabsurplus.com/sdi_catalog/salesItemDetails.do?id=98443")</f>
        <v>https://www.fabsurplus.com/sdi_catalog/salesItemDetails.do?id=98443</v>
      </c>
      <c r="B37" s="5" t="s">
        <v>182</v>
      </c>
      <c r="C37" s="5" t="s">
        <v>183</v>
      </c>
      <c r="D37" s="5" t="s">
        <v>184</v>
      </c>
      <c r="E37" s="5" t="s">
        <v>185</v>
      </c>
      <c r="F37" s="5" t="s">
        <v>186</v>
      </c>
      <c r="G37" s="5" t="s">
        <v>187</v>
      </c>
      <c r="H37" s="5" t="s">
        <v>18</v>
      </c>
      <c r="I37" s="5"/>
      <c r="J37" s="5" t="s">
        <v>188</v>
      </c>
      <c r="K37" s="5" t="s">
        <v>189</v>
      </c>
      <c r="L37" s="5" t="s">
        <v>190</v>
      </c>
    </row>
    <row r="38" customFormat="false" ht="14.9" hidden="false" customHeight="true" outlineLevel="0" collapsed="false">
      <c r="A38" s="2" t="str">
        <f aca="false">HYPERLINK("https://www.fabsurplus.com/sdi_catalog/salesItemDetails.do?id=98444")</f>
        <v>https://www.fabsurplus.com/sdi_catalog/salesItemDetails.do?id=98444</v>
      </c>
      <c r="B38" s="2" t="s">
        <v>191</v>
      </c>
      <c r="C38" s="2" t="s">
        <v>183</v>
      </c>
      <c r="D38" s="2" t="s">
        <v>192</v>
      </c>
      <c r="E38" s="2" t="s">
        <v>185</v>
      </c>
      <c r="F38" s="2" t="s">
        <v>186</v>
      </c>
      <c r="G38" s="2" t="s">
        <v>187</v>
      </c>
      <c r="H38" s="2" t="s">
        <v>18</v>
      </c>
      <c r="I38" s="2"/>
      <c r="J38" s="2" t="s">
        <v>188</v>
      </c>
      <c r="K38" s="2" t="s">
        <v>189</v>
      </c>
      <c r="L38" s="2" t="s">
        <v>190</v>
      </c>
    </row>
    <row r="39" customFormat="false" ht="14.9" hidden="false" customHeight="true" outlineLevel="0" collapsed="false">
      <c r="A39" s="5" t="str">
        <f aca="false">HYPERLINK("https://www.fabsurplus.com/sdi_catalog/salesItemDetails.do?id=101816")</f>
        <v>https://www.fabsurplus.com/sdi_catalog/salesItemDetails.do?id=101816</v>
      </c>
      <c r="B39" s="5" t="s">
        <v>193</v>
      </c>
      <c r="C39" s="5" t="s">
        <v>194</v>
      </c>
      <c r="D39" s="5" t="s">
        <v>195</v>
      </c>
      <c r="E39" s="5" t="s">
        <v>196</v>
      </c>
      <c r="F39" s="5" t="s">
        <v>197</v>
      </c>
      <c r="G39" s="5" t="s">
        <v>170</v>
      </c>
      <c r="H39" s="5" t="s">
        <v>18</v>
      </c>
      <c r="I39" s="5"/>
      <c r="J39" s="5"/>
      <c r="K39" s="5" t="s">
        <v>189</v>
      </c>
      <c r="L39" s="5" t="s">
        <v>198</v>
      </c>
    </row>
    <row r="40" customFormat="false" ht="14.9" hidden="false" customHeight="true" outlineLevel="0" collapsed="false">
      <c r="A40" s="2" t="str">
        <f aca="false">HYPERLINK("https://www.fabsurplus.com/sdi_catalog/salesItemDetails.do?id=101817")</f>
        <v>https://www.fabsurplus.com/sdi_catalog/salesItemDetails.do?id=101817</v>
      </c>
      <c r="B40" s="2" t="s">
        <v>199</v>
      </c>
      <c r="C40" s="2" t="s">
        <v>194</v>
      </c>
      <c r="D40" s="2" t="s">
        <v>200</v>
      </c>
      <c r="E40" s="2" t="s">
        <v>201</v>
      </c>
      <c r="F40" s="2" t="s">
        <v>202</v>
      </c>
      <c r="G40" s="2" t="s">
        <v>131</v>
      </c>
      <c r="H40" s="2" t="s">
        <v>18</v>
      </c>
      <c r="I40" s="2"/>
      <c r="J40" s="2"/>
      <c r="K40" s="2" t="s">
        <v>189</v>
      </c>
      <c r="L40" s="2" t="s">
        <v>203</v>
      </c>
    </row>
    <row r="41" customFormat="false" ht="14.9" hidden="false" customHeight="true" outlineLevel="0" collapsed="false">
      <c r="A41" s="5" t="str">
        <f aca="false">HYPERLINK("https://www.fabsurplus.com/sdi_catalog/salesItemDetails.do?id=102551")</f>
        <v>https://www.fabsurplus.com/sdi_catalog/salesItemDetails.do?id=102551</v>
      </c>
      <c r="B41" s="5" t="s">
        <v>204</v>
      </c>
      <c r="C41" s="5" t="s">
        <v>194</v>
      </c>
      <c r="D41" s="5" t="s">
        <v>205</v>
      </c>
      <c r="E41" s="5" t="s">
        <v>206</v>
      </c>
      <c r="F41" s="5" t="s">
        <v>207</v>
      </c>
      <c r="G41" s="5" t="s">
        <v>208</v>
      </c>
      <c r="H41" s="5" t="s">
        <v>18</v>
      </c>
      <c r="I41" s="5"/>
      <c r="J41" s="5"/>
      <c r="K41" s="5" t="s">
        <v>209</v>
      </c>
      <c r="L41" s="5" t="s">
        <v>203</v>
      </c>
    </row>
    <row r="42" customFormat="false" ht="14.9" hidden="false" customHeight="true" outlineLevel="0" collapsed="false">
      <c r="A42" s="2" t="str">
        <f aca="false">HYPERLINK("https://www.fabsurplus.com/sdi_catalog/salesItemDetails.do?id=106803")</f>
        <v>https://www.fabsurplus.com/sdi_catalog/salesItemDetails.do?id=106803</v>
      </c>
      <c r="B42" s="2" t="s">
        <v>210</v>
      </c>
      <c r="C42" s="2" t="s">
        <v>194</v>
      </c>
      <c r="D42" s="2" t="s">
        <v>211</v>
      </c>
      <c r="E42" s="2" t="s">
        <v>201</v>
      </c>
      <c r="F42" s="2" t="s">
        <v>212</v>
      </c>
      <c r="G42" s="2" t="s">
        <v>208</v>
      </c>
      <c r="H42" s="2" t="s">
        <v>18</v>
      </c>
      <c r="I42" s="2"/>
      <c r="J42" s="2" t="s">
        <v>213</v>
      </c>
      <c r="K42" s="2" t="s">
        <v>189</v>
      </c>
      <c r="L42" s="2" t="s">
        <v>214</v>
      </c>
    </row>
    <row r="43" customFormat="false" ht="14.9" hidden="false" customHeight="true" outlineLevel="0" collapsed="false">
      <c r="A43" s="5" t="str">
        <f aca="false">HYPERLINK("https://www.fabsurplus.com/sdi_catalog/salesItemDetails.do?id=98447")</f>
        <v>https://www.fabsurplus.com/sdi_catalog/salesItemDetails.do?id=98447</v>
      </c>
      <c r="B43" s="5" t="s">
        <v>215</v>
      </c>
      <c r="C43" s="5" t="s">
        <v>216</v>
      </c>
      <c r="D43" s="5" t="s">
        <v>217</v>
      </c>
      <c r="E43" s="5" t="s">
        <v>218</v>
      </c>
      <c r="F43" s="5" t="s">
        <v>23</v>
      </c>
      <c r="G43" s="5" t="s">
        <v>170</v>
      </c>
      <c r="H43" s="5" t="s">
        <v>41</v>
      </c>
      <c r="I43" s="5"/>
      <c r="J43" s="5" t="s">
        <v>188</v>
      </c>
      <c r="K43" s="5" t="s">
        <v>189</v>
      </c>
      <c r="L43" s="5" t="s">
        <v>134</v>
      </c>
    </row>
    <row r="44" customFormat="false" ht="14.9" hidden="false" customHeight="true" outlineLevel="0" collapsed="false">
      <c r="A44" s="2" t="str">
        <f aca="false">HYPERLINK("https://www.fabsurplus.com/sdi_catalog/salesItemDetails.do?id=98448")</f>
        <v>https://www.fabsurplus.com/sdi_catalog/salesItemDetails.do?id=98448</v>
      </c>
      <c r="B44" s="2" t="s">
        <v>219</v>
      </c>
      <c r="C44" s="2" t="s">
        <v>216</v>
      </c>
      <c r="D44" s="2" t="s">
        <v>220</v>
      </c>
      <c r="E44" s="2" t="s">
        <v>221</v>
      </c>
      <c r="F44" s="2" t="s">
        <v>222</v>
      </c>
      <c r="G44" s="2" t="s">
        <v>131</v>
      </c>
      <c r="H44" s="2" t="s">
        <v>41</v>
      </c>
      <c r="I44" s="2"/>
      <c r="J44" s="2" t="s">
        <v>188</v>
      </c>
      <c r="K44" s="2" t="s">
        <v>189</v>
      </c>
      <c r="L44" s="2" t="s">
        <v>203</v>
      </c>
    </row>
    <row r="45" customFormat="false" ht="14.9" hidden="false" customHeight="true" outlineLevel="0" collapsed="false">
      <c r="A45" s="5" t="str">
        <f aca="false">HYPERLINK("https://www.fabsurplus.com/sdi_catalog/salesItemDetails.do?id=101818")</f>
        <v>https://www.fabsurplus.com/sdi_catalog/salesItemDetails.do?id=101818</v>
      </c>
      <c r="B45" s="5" t="s">
        <v>223</v>
      </c>
      <c r="C45" s="5" t="s">
        <v>216</v>
      </c>
      <c r="D45" s="5" t="s">
        <v>224</v>
      </c>
      <c r="E45" s="5" t="s">
        <v>225</v>
      </c>
      <c r="F45" s="5" t="s">
        <v>23</v>
      </c>
      <c r="G45" s="5" t="s">
        <v>131</v>
      </c>
      <c r="H45" s="5" t="s">
        <v>41</v>
      </c>
      <c r="I45" s="5"/>
      <c r="J45" s="5"/>
      <c r="K45" s="5" t="s">
        <v>189</v>
      </c>
      <c r="L45" s="5" t="s">
        <v>226</v>
      </c>
    </row>
    <row r="46" customFormat="false" ht="14.9" hidden="false" customHeight="true" outlineLevel="0" collapsed="false">
      <c r="A46" s="5" t="str">
        <f aca="false">HYPERLINK("https://www.fabsurplus.com/sdi_catalog/salesItemDetails.do?id=110597")</f>
        <v>https://www.fabsurplus.com/sdi_catalog/salesItemDetails.do?id=110597</v>
      </c>
      <c r="B46" s="5" t="s">
        <v>227</v>
      </c>
      <c r="C46" s="5" t="s">
        <v>228</v>
      </c>
      <c r="D46" s="5" t="s">
        <v>229</v>
      </c>
      <c r="E46" s="5" t="s">
        <v>230</v>
      </c>
      <c r="F46" s="5" t="s">
        <v>23</v>
      </c>
      <c r="G46" s="5" t="s">
        <v>231</v>
      </c>
      <c r="H46" s="5" t="s">
        <v>18</v>
      </c>
      <c r="I46" s="5"/>
      <c r="J46" s="7" t="s">
        <v>232</v>
      </c>
      <c r="K46" s="5" t="s">
        <v>233</v>
      </c>
      <c r="L46" s="5" t="s">
        <v>234</v>
      </c>
    </row>
    <row r="47" customFormat="false" ht="14.9" hidden="false" customHeight="true" outlineLevel="0" collapsed="false">
      <c r="A47" s="2" t="str">
        <f aca="false">HYPERLINK("https://www.fabsurplus.com/sdi_catalog/salesItemDetails.do?id=102553")</f>
        <v>https://www.fabsurplus.com/sdi_catalog/salesItemDetails.do?id=102553</v>
      </c>
      <c r="B47" s="2" t="s">
        <v>235</v>
      </c>
      <c r="C47" s="2" t="s">
        <v>236</v>
      </c>
      <c r="D47" s="2" t="s">
        <v>237</v>
      </c>
      <c r="E47" s="2" t="s">
        <v>238</v>
      </c>
      <c r="F47" s="2" t="s">
        <v>207</v>
      </c>
      <c r="G47" s="2" t="s">
        <v>239</v>
      </c>
      <c r="H47" s="2" t="s">
        <v>18</v>
      </c>
      <c r="I47" s="2"/>
      <c r="J47" s="2" t="s">
        <v>240</v>
      </c>
      <c r="K47" s="2" t="s">
        <v>241</v>
      </c>
      <c r="L47" s="2" t="s">
        <v>242</v>
      </c>
    </row>
    <row r="48" customFormat="false" ht="14.9" hidden="false" customHeight="true" outlineLevel="0" collapsed="false">
      <c r="A48" s="5" t="str">
        <f aca="false">HYPERLINK("https://www.fabsurplus.com/sdi_catalog/salesItemDetails.do?id=109073")</f>
        <v>https://www.fabsurplus.com/sdi_catalog/salesItemDetails.do?id=109073</v>
      </c>
      <c r="B48" s="5" t="s">
        <v>243</v>
      </c>
      <c r="C48" s="5" t="s">
        <v>244</v>
      </c>
      <c r="D48" s="5" t="s">
        <v>245</v>
      </c>
      <c r="E48" s="5" t="s">
        <v>246</v>
      </c>
      <c r="F48" s="5" t="s">
        <v>23</v>
      </c>
      <c r="G48" s="5" t="s">
        <v>47</v>
      </c>
      <c r="H48" s="5" t="s">
        <v>41</v>
      </c>
      <c r="I48" s="5"/>
      <c r="J48" s="5" t="s">
        <v>247</v>
      </c>
      <c r="K48" s="5" t="s">
        <v>248</v>
      </c>
      <c r="L48" s="5" t="s">
        <v>249</v>
      </c>
    </row>
    <row r="49" customFormat="false" ht="14.9" hidden="false" customHeight="true" outlineLevel="0" collapsed="false">
      <c r="A49" s="2" t="str">
        <f aca="false">HYPERLINK("https://www.fabsurplus.com/sdi_catalog/salesItemDetails.do?id=110719")</f>
        <v>https://www.fabsurplus.com/sdi_catalog/salesItemDetails.do?id=110719</v>
      </c>
      <c r="B49" s="2" t="s">
        <v>250</v>
      </c>
      <c r="C49" s="2" t="s">
        <v>244</v>
      </c>
      <c r="D49" s="2" t="s">
        <v>251</v>
      </c>
      <c r="E49" s="2" t="s">
        <v>252</v>
      </c>
      <c r="F49" s="2" t="s">
        <v>23</v>
      </c>
      <c r="G49" s="2" t="s">
        <v>253</v>
      </c>
      <c r="H49" s="2" t="s">
        <v>41</v>
      </c>
      <c r="I49" s="3" t="n">
        <v>37043</v>
      </c>
      <c r="J49" s="4" t="s">
        <v>254</v>
      </c>
      <c r="K49" s="2" t="s">
        <v>255</v>
      </c>
      <c r="L49" s="2" t="s">
        <v>198</v>
      </c>
    </row>
    <row r="50" customFormat="false" ht="14.9" hidden="false" customHeight="true" outlineLevel="0" collapsed="false">
      <c r="A50" s="5" t="str">
        <f aca="false">HYPERLINK("https://www.fabsurplus.com/sdi_catalog/salesItemDetails.do?id=98449")</f>
        <v>https://www.fabsurplus.com/sdi_catalog/salesItemDetails.do?id=98449</v>
      </c>
      <c r="B50" s="5" t="s">
        <v>256</v>
      </c>
      <c r="C50" s="5" t="s">
        <v>257</v>
      </c>
      <c r="D50" s="5" t="s">
        <v>258</v>
      </c>
      <c r="E50" s="5" t="s">
        <v>259</v>
      </c>
      <c r="F50" s="5" t="s">
        <v>260</v>
      </c>
      <c r="G50" s="5" t="s">
        <v>239</v>
      </c>
      <c r="H50" s="5" t="s">
        <v>41</v>
      </c>
      <c r="I50" s="5"/>
      <c r="J50" s="5" t="s">
        <v>188</v>
      </c>
      <c r="K50" s="5" t="s">
        <v>189</v>
      </c>
      <c r="L50" s="5" t="s">
        <v>134</v>
      </c>
    </row>
    <row r="51" customFormat="false" ht="14.9" hidden="false" customHeight="true" outlineLevel="0" collapsed="false">
      <c r="A51" s="2" t="str">
        <f aca="false">HYPERLINK("https://www.fabsurplus.com/sdi_catalog/salesItemDetails.do?id=98453")</f>
        <v>https://www.fabsurplus.com/sdi_catalog/salesItemDetails.do?id=98453</v>
      </c>
      <c r="B51" s="2" t="s">
        <v>261</v>
      </c>
      <c r="C51" s="2" t="s">
        <v>257</v>
      </c>
      <c r="D51" s="2" t="s">
        <v>262</v>
      </c>
      <c r="E51" s="2" t="s">
        <v>238</v>
      </c>
      <c r="F51" s="2" t="s">
        <v>222</v>
      </c>
      <c r="G51" s="2" t="s">
        <v>239</v>
      </c>
      <c r="H51" s="2" t="s">
        <v>41</v>
      </c>
      <c r="I51" s="2"/>
      <c r="J51" s="2" t="s">
        <v>188</v>
      </c>
      <c r="K51" s="2" t="s">
        <v>189</v>
      </c>
      <c r="L51" s="2" t="s">
        <v>242</v>
      </c>
    </row>
    <row r="52" customFormat="false" ht="14.9" hidden="false" customHeight="true" outlineLevel="0" collapsed="false">
      <c r="A52" s="5" t="str">
        <f aca="false">HYPERLINK("https://www.fabsurplus.com/sdi_catalog/salesItemDetails.do?id=98456")</f>
        <v>https://www.fabsurplus.com/sdi_catalog/salesItemDetails.do?id=98456</v>
      </c>
      <c r="B52" s="5" t="s">
        <v>263</v>
      </c>
      <c r="C52" s="5" t="s">
        <v>257</v>
      </c>
      <c r="D52" s="5" t="s">
        <v>264</v>
      </c>
      <c r="E52" s="5" t="s">
        <v>265</v>
      </c>
      <c r="F52" s="5" t="s">
        <v>23</v>
      </c>
      <c r="G52" s="5" t="s">
        <v>170</v>
      </c>
      <c r="H52" s="5" t="s">
        <v>18</v>
      </c>
      <c r="I52" s="5"/>
      <c r="J52" s="7" t="s">
        <v>266</v>
      </c>
      <c r="K52" s="5" t="s">
        <v>189</v>
      </c>
      <c r="L52" s="5" t="s">
        <v>242</v>
      </c>
    </row>
    <row r="53" customFormat="false" ht="14.9" hidden="false" customHeight="true" outlineLevel="0" collapsed="false">
      <c r="A53" s="2" t="str">
        <f aca="false">HYPERLINK("https://www.fabsurplus.com/sdi_catalog/salesItemDetails.do?id=98457")</f>
        <v>https://www.fabsurplus.com/sdi_catalog/salesItemDetails.do?id=98457</v>
      </c>
      <c r="B53" s="2" t="s">
        <v>267</v>
      </c>
      <c r="C53" s="2" t="s">
        <v>257</v>
      </c>
      <c r="D53" s="2" t="s">
        <v>268</v>
      </c>
      <c r="E53" s="2" t="s">
        <v>269</v>
      </c>
      <c r="F53" s="2" t="s">
        <v>260</v>
      </c>
      <c r="G53" s="2" t="s">
        <v>131</v>
      </c>
      <c r="H53" s="2" t="s">
        <v>18</v>
      </c>
      <c r="I53" s="2"/>
      <c r="J53" s="2" t="s">
        <v>188</v>
      </c>
      <c r="K53" s="2" t="s">
        <v>189</v>
      </c>
      <c r="L53" s="2" t="s">
        <v>77</v>
      </c>
    </row>
    <row r="54" customFormat="false" ht="14.9" hidden="false" customHeight="true" outlineLevel="0" collapsed="false">
      <c r="A54" s="5" t="str">
        <f aca="false">HYPERLINK("https://www.fabsurplus.com/sdi_catalog/salesItemDetails.do?id=102555")</f>
        <v>https://www.fabsurplus.com/sdi_catalog/salesItemDetails.do?id=102555</v>
      </c>
      <c r="B54" s="5" t="s">
        <v>270</v>
      </c>
      <c r="C54" s="5" t="s">
        <v>257</v>
      </c>
      <c r="D54" s="5" t="s">
        <v>271</v>
      </c>
      <c r="E54" s="5" t="s">
        <v>272</v>
      </c>
      <c r="F54" s="5" t="s">
        <v>186</v>
      </c>
      <c r="G54" s="5" t="s">
        <v>273</v>
      </c>
      <c r="H54" s="5" t="s">
        <v>41</v>
      </c>
      <c r="I54" s="5"/>
      <c r="J54" s="5"/>
      <c r="K54" s="5" t="s">
        <v>241</v>
      </c>
      <c r="L54" s="5" t="s">
        <v>134</v>
      </c>
    </row>
    <row r="55" customFormat="false" ht="14.9" hidden="false" customHeight="true" outlineLevel="0" collapsed="false">
      <c r="A55" s="2" t="str">
        <f aca="false">HYPERLINK("https://www.fabsurplus.com/sdi_catalog/salesItemDetails.do?id=106105")</f>
        <v>https://www.fabsurplus.com/sdi_catalog/salesItemDetails.do?id=106105</v>
      </c>
      <c r="B55" s="2" t="s">
        <v>274</v>
      </c>
      <c r="C55" s="2" t="s">
        <v>257</v>
      </c>
      <c r="D55" s="2" t="s">
        <v>275</v>
      </c>
      <c r="E55" s="2" t="s">
        <v>276</v>
      </c>
      <c r="F55" s="2" t="s">
        <v>23</v>
      </c>
      <c r="G55" s="2" t="s">
        <v>239</v>
      </c>
      <c r="H55" s="2" t="s">
        <v>145</v>
      </c>
      <c r="I55" s="3" t="n">
        <v>38047</v>
      </c>
      <c r="J55" s="4" t="s">
        <v>277</v>
      </c>
      <c r="K55" s="2" t="s">
        <v>189</v>
      </c>
      <c r="L55" s="2" t="s">
        <v>278</v>
      </c>
    </row>
    <row r="56" customFormat="false" ht="14.9" hidden="false" customHeight="true" outlineLevel="0" collapsed="false">
      <c r="A56" s="5" t="str">
        <f aca="false">HYPERLINK("https://www.fabsurplus.com/sdi_catalog/salesItemDetails.do?id=106806")</f>
        <v>https://www.fabsurplus.com/sdi_catalog/salesItemDetails.do?id=106806</v>
      </c>
      <c r="B56" s="5" t="s">
        <v>279</v>
      </c>
      <c r="C56" s="5" t="s">
        <v>257</v>
      </c>
      <c r="D56" s="5" t="s">
        <v>245</v>
      </c>
      <c r="E56" s="5" t="s">
        <v>259</v>
      </c>
      <c r="F56" s="5" t="s">
        <v>207</v>
      </c>
      <c r="G56" s="5" t="s">
        <v>239</v>
      </c>
      <c r="H56" s="5" t="s">
        <v>41</v>
      </c>
      <c r="I56" s="5"/>
      <c r="J56" s="5" t="s">
        <v>213</v>
      </c>
      <c r="K56" s="5" t="s">
        <v>189</v>
      </c>
      <c r="L56" s="5" t="s">
        <v>249</v>
      </c>
    </row>
    <row r="57" customFormat="false" ht="14.9" hidden="false" customHeight="true" outlineLevel="0" collapsed="false">
      <c r="A57" s="2" t="str">
        <f aca="false">HYPERLINK("https://www.fabsurplus.com/sdi_catalog/salesItemDetails.do?id=106807")</f>
        <v>https://www.fabsurplus.com/sdi_catalog/salesItemDetails.do?id=106807</v>
      </c>
      <c r="B57" s="2" t="s">
        <v>280</v>
      </c>
      <c r="C57" s="2" t="s">
        <v>257</v>
      </c>
      <c r="D57" s="2" t="s">
        <v>281</v>
      </c>
      <c r="E57" s="2" t="s">
        <v>259</v>
      </c>
      <c r="F57" s="2" t="s">
        <v>282</v>
      </c>
      <c r="G57" s="2" t="s">
        <v>239</v>
      </c>
      <c r="H57" s="2" t="s">
        <v>41</v>
      </c>
      <c r="I57" s="2"/>
      <c r="J57" s="4" t="s">
        <v>283</v>
      </c>
      <c r="K57" s="2" t="s">
        <v>189</v>
      </c>
      <c r="L57" s="2" t="s">
        <v>134</v>
      </c>
    </row>
    <row r="58" customFormat="false" ht="14.9" hidden="false" customHeight="true" outlineLevel="0" collapsed="false">
      <c r="A58" s="5" t="str">
        <f aca="false">HYPERLINK("https://www.fabsurplus.com/sdi_catalog/salesItemDetails.do?id=106808")</f>
        <v>https://www.fabsurplus.com/sdi_catalog/salesItemDetails.do?id=106808</v>
      </c>
      <c r="B58" s="5" t="s">
        <v>284</v>
      </c>
      <c r="C58" s="5" t="s">
        <v>257</v>
      </c>
      <c r="D58" s="5" t="s">
        <v>285</v>
      </c>
      <c r="E58" s="5" t="s">
        <v>259</v>
      </c>
      <c r="F58" s="5" t="s">
        <v>282</v>
      </c>
      <c r="G58" s="5" t="s">
        <v>239</v>
      </c>
      <c r="H58" s="5" t="s">
        <v>41</v>
      </c>
      <c r="I58" s="5"/>
      <c r="J58" s="7" t="s">
        <v>286</v>
      </c>
      <c r="K58" s="5" t="s">
        <v>189</v>
      </c>
      <c r="L58" s="5" t="s">
        <v>134</v>
      </c>
    </row>
    <row r="59" customFormat="false" ht="14.9" hidden="false" customHeight="true" outlineLevel="0" collapsed="false">
      <c r="A59" s="2" t="str">
        <f aca="false">HYPERLINK("https://www.fabsurplus.com/sdi_catalog/salesItemDetails.do?id=106809")</f>
        <v>https://www.fabsurplus.com/sdi_catalog/salesItemDetails.do?id=106809</v>
      </c>
      <c r="B59" s="2" t="s">
        <v>287</v>
      </c>
      <c r="C59" s="2" t="s">
        <v>257</v>
      </c>
      <c r="D59" s="2" t="s">
        <v>288</v>
      </c>
      <c r="E59" s="2" t="s">
        <v>259</v>
      </c>
      <c r="F59" s="2" t="s">
        <v>212</v>
      </c>
      <c r="G59" s="2" t="s">
        <v>239</v>
      </c>
      <c r="H59" s="2" t="s">
        <v>18</v>
      </c>
      <c r="I59" s="2"/>
      <c r="J59" s="2" t="s">
        <v>213</v>
      </c>
      <c r="K59" s="2" t="s">
        <v>189</v>
      </c>
      <c r="L59" s="2" t="s">
        <v>249</v>
      </c>
    </row>
    <row r="60" customFormat="false" ht="14.9" hidden="false" customHeight="true" outlineLevel="0" collapsed="false">
      <c r="A60" s="5" t="str">
        <f aca="false">HYPERLINK("https://www.fabsurplus.com/sdi_catalog/salesItemDetails.do?id=106810")</f>
        <v>https://www.fabsurplus.com/sdi_catalog/salesItemDetails.do?id=106810</v>
      </c>
      <c r="B60" s="5" t="s">
        <v>289</v>
      </c>
      <c r="C60" s="5" t="s">
        <v>257</v>
      </c>
      <c r="D60" s="5" t="s">
        <v>290</v>
      </c>
      <c r="E60" s="5" t="s">
        <v>259</v>
      </c>
      <c r="F60" s="5" t="s">
        <v>207</v>
      </c>
      <c r="G60" s="5" t="s">
        <v>291</v>
      </c>
      <c r="H60" s="5" t="s">
        <v>18</v>
      </c>
      <c r="I60" s="5"/>
      <c r="J60" s="5" t="s">
        <v>213</v>
      </c>
      <c r="K60" s="5" t="s">
        <v>189</v>
      </c>
      <c r="L60" s="5" t="s">
        <v>249</v>
      </c>
    </row>
    <row r="61" customFormat="false" ht="14.9" hidden="false" customHeight="true" outlineLevel="0" collapsed="false">
      <c r="A61" s="2" t="str">
        <f aca="false">HYPERLINK("https://www.fabsurplus.com/sdi_catalog/salesItemDetails.do?id=106812")</f>
        <v>https://www.fabsurplus.com/sdi_catalog/salesItemDetails.do?id=106812</v>
      </c>
      <c r="B61" s="2" t="s">
        <v>292</v>
      </c>
      <c r="C61" s="2" t="s">
        <v>257</v>
      </c>
      <c r="D61" s="2" t="s">
        <v>293</v>
      </c>
      <c r="E61" s="2" t="s">
        <v>238</v>
      </c>
      <c r="F61" s="2" t="s">
        <v>207</v>
      </c>
      <c r="G61" s="2" t="s">
        <v>239</v>
      </c>
      <c r="H61" s="2" t="s">
        <v>41</v>
      </c>
      <c r="I61" s="2"/>
      <c r="J61" s="4" t="s">
        <v>294</v>
      </c>
      <c r="K61" s="2" t="s">
        <v>189</v>
      </c>
      <c r="L61" s="2" t="s">
        <v>242</v>
      </c>
    </row>
    <row r="62" customFormat="false" ht="14.9" hidden="false" customHeight="true" outlineLevel="0" collapsed="false">
      <c r="A62" s="5" t="str">
        <f aca="false">HYPERLINK("https://www.fabsurplus.com/sdi_catalog/salesItemDetails.do?id=106813")</f>
        <v>https://www.fabsurplus.com/sdi_catalog/salesItemDetails.do?id=106813</v>
      </c>
      <c r="B62" s="5" t="s">
        <v>295</v>
      </c>
      <c r="C62" s="5" t="s">
        <v>257</v>
      </c>
      <c r="D62" s="5" t="s">
        <v>296</v>
      </c>
      <c r="E62" s="5" t="s">
        <v>297</v>
      </c>
      <c r="F62" s="5" t="s">
        <v>282</v>
      </c>
      <c r="G62" s="5" t="s">
        <v>298</v>
      </c>
      <c r="H62" s="5" t="s">
        <v>18</v>
      </c>
      <c r="I62" s="5"/>
      <c r="J62" s="5" t="s">
        <v>213</v>
      </c>
      <c r="K62" s="5" t="s">
        <v>189</v>
      </c>
      <c r="L62" s="5" t="s">
        <v>249</v>
      </c>
    </row>
    <row r="63" customFormat="false" ht="14.9" hidden="false" customHeight="true" outlineLevel="0" collapsed="false">
      <c r="A63" s="2" t="str">
        <f aca="false">HYPERLINK("https://www.fabsurplus.com/sdi_catalog/salesItemDetails.do?id=106814")</f>
        <v>https://www.fabsurplus.com/sdi_catalog/salesItemDetails.do?id=106814</v>
      </c>
      <c r="B63" s="2" t="s">
        <v>299</v>
      </c>
      <c r="C63" s="2" t="s">
        <v>257</v>
      </c>
      <c r="D63" s="2" t="s">
        <v>300</v>
      </c>
      <c r="E63" s="2" t="s">
        <v>269</v>
      </c>
      <c r="F63" s="2" t="s">
        <v>207</v>
      </c>
      <c r="G63" s="2" t="s">
        <v>208</v>
      </c>
      <c r="H63" s="2" t="s">
        <v>41</v>
      </c>
      <c r="I63" s="2"/>
      <c r="J63" s="4" t="s">
        <v>301</v>
      </c>
      <c r="K63" s="2" t="s">
        <v>189</v>
      </c>
      <c r="L63" s="2" t="s">
        <v>302</v>
      </c>
    </row>
    <row r="64" customFormat="false" ht="14.9" hidden="false" customHeight="true" outlineLevel="0" collapsed="false">
      <c r="A64" s="5" t="str">
        <f aca="false">HYPERLINK("https://www.fabsurplus.com/sdi_catalog/salesItemDetails.do?id=106815")</f>
        <v>https://www.fabsurplus.com/sdi_catalog/salesItemDetails.do?id=106815</v>
      </c>
      <c r="B64" s="5" t="s">
        <v>303</v>
      </c>
      <c r="C64" s="5" t="s">
        <v>257</v>
      </c>
      <c r="D64" s="5" t="s">
        <v>304</v>
      </c>
      <c r="E64" s="5" t="s">
        <v>269</v>
      </c>
      <c r="F64" s="5" t="s">
        <v>207</v>
      </c>
      <c r="G64" s="5" t="s">
        <v>170</v>
      </c>
      <c r="H64" s="5" t="s">
        <v>41</v>
      </c>
      <c r="I64" s="5"/>
      <c r="J64" s="5" t="s">
        <v>213</v>
      </c>
      <c r="K64" s="5" t="s">
        <v>189</v>
      </c>
      <c r="L64" s="5" t="s">
        <v>249</v>
      </c>
    </row>
    <row r="65" customFormat="false" ht="14.9" hidden="false" customHeight="true" outlineLevel="0" collapsed="false">
      <c r="A65" s="2" t="str">
        <f aca="false">HYPERLINK("https://www.fabsurplus.com/sdi_catalog/salesItemDetails.do?id=103821")</f>
        <v>https://www.fabsurplus.com/sdi_catalog/salesItemDetails.do?id=103821</v>
      </c>
      <c r="B65" s="2" t="s">
        <v>305</v>
      </c>
      <c r="C65" s="2" t="s">
        <v>306</v>
      </c>
      <c r="D65" s="2" t="s">
        <v>307</v>
      </c>
      <c r="E65" s="2" t="s">
        <v>308</v>
      </c>
      <c r="F65" s="2" t="s">
        <v>207</v>
      </c>
      <c r="G65" s="2" t="s">
        <v>47</v>
      </c>
      <c r="H65" s="2" t="s">
        <v>18</v>
      </c>
      <c r="I65" s="3" t="n">
        <v>39052</v>
      </c>
      <c r="J65" s="4" t="s">
        <v>309</v>
      </c>
      <c r="K65" s="2" t="s">
        <v>189</v>
      </c>
      <c r="L65" s="2" t="s">
        <v>242</v>
      </c>
    </row>
    <row r="66" customFormat="false" ht="14.9" hidden="false" customHeight="true" outlineLevel="0" collapsed="false">
      <c r="A66" s="5" t="str">
        <f aca="false">HYPERLINK("https://www.fabsurplus.com/sdi_catalog/salesItemDetails.do?id=80083")</f>
        <v>https://www.fabsurplus.com/sdi_catalog/salesItemDetails.do?id=80083</v>
      </c>
      <c r="B66" s="5" t="s">
        <v>310</v>
      </c>
      <c r="C66" s="5" t="s">
        <v>311</v>
      </c>
      <c r="D66" s="5" t="s">
        <v>312</v>
      </c>
      <c r="E66" s="5" t="s">
        <v>313</v>
      </c>
      <c r="F66" s="5" t="s">
        <v>23</v>
      </c>
      <c r="G66" s="5" t="s">
        <v>314</v>
      </c>
      <c r="H66" s="5" t="s">
        <v>41</v>
      </c>
      <c r="I66" s="6" t="n">
        <v>36678</v>
      </c>
      <c r="J66" s="7" t="s">
        <v>315</v>
      </c>
      <c r="K66" s="5" t="s">
        <v>20</v>
      </c>
      <c r="L66" s="5" t="s">
        <v>94</v>
      </c>
    </row>
    <row r="67" customFormat="false" ht="14.9" hidden="false" customHeight="true" outlineLevel="0" collapsed="false">
      <c r="A67" s="2" t="str">
        <f aca="false">HYPERLINK("https://www.fabsurplus.com/sdi_catalog/salesItemDetails.do?id=99395")</f>
        <v>https://www.fabsurplus.com/sdi_catalog/salesItemDetails.do?id=99395</v>
      </c>
      <c r="B67" s="2" t="s">
        <v>316</v>
      </c>
      <c r="C67" s="2" t="s">
        <v>317</v>
      </c>
      <c r="D67" s="2" t="s">
        <v>318</v>
      </c>
      <c r="E67" s="2" t="s">
        <v>319</v>
      </c>
      <c r="F67" s="2" t="s">
        <v>23</v>
      </c>
      <c r="G67" s="2"/>
      <c r="H67" s="2" t="s">
        <v>18</v>
      </c>
      <c r="I67" s="3" t="n">
        <v>34700</v>
      </c>
      <c r="J67" s="4" t="s">
        <v>320</v>
      </c>
      <c r="K67" s="2" t="s">
        <v>321</v>
      </c>
      <c r="L67" s="2" t="s">
        <v>21</v>
      </c>
    </row>
    <row r="68" customFormat="false" ht="14.9" hidden="false" customHeight="true" outlineLevel="0" collapsed="false">
      <c r="A68" s="5" t="str">
        <f aca="false">HYPERLINK("https://www.fabsurplus.com/sdi_catalog/salesItemDetails.do?id=87089")</f>
        <v>https://www.fabsurplus.com/sdi_catalog/salesItemDetails.do?id=87089</v>
      </c>
      <c r="B68" s="5" t="s">
        <v>322</v>
      </c>
      <c r="C68" s="5" t="s">
        <v>323</v>
      </c>
      <c r="D68" s="5" t="s">
        <v>324</v>
      </c>
      <c r="E68" s="5" t="s">
        <v>325</v>
      </c>
      <c r="F68" s="5" t="s">
        <v>23</v>
      </c>
      <c r="G68" s="5" t="s">
        <v>55</v>
      </c>
      <c r="H68" s="5" t="s">
        <v>41</v>
      </c>
      <c r="I68" s="6" t="n">
        <v>37530</v>
      </c>
      <c r="J68" s="7" t="s">
        <v>326</v>
      </c>
      <c r="K68" s="5" t="s">
        <v>20</v>
      </c>
      <c r="L68" s="5" t="s">
        <v>100</v>
      </c>
    </row>
    <row r="69" customFormat="false" ht="14.9" hidden="false" customHeight="true" outlineLevel="0" collapsed="false">
      <c r="A69" s="2" t="str">
        <f aca="false">HYPERLINK("https://www.fabsurplus.com/sdi_catalog/salesItemDetails.do?id=110038")</f>
        <v>https://www.fabsurplus.com/sdi_catalog/salesItemDetails.do?id=110038</v>
      </c>
      <c r="B69" s="2" t="s">
        <v>327</v>
      </c>
      <c r="C69" s="2" t="s">
        <v>328</v>
      </c>
      <c r="D69" s="2" t="s">
        <v>329</v>
      </c>
      <c r="E69" s="2" t="s">
        <v>330</v>
      </c>
      <c r="F69" s="2" t="s">
        <v>23</v>
      </c>
      <c r="G69" s="2" t="s">
        <v>331</v>
      </c>
      <c r="H69" s="2" t="s">
        <v>18</v>
      </c>
      <c r="I69" s="2"/>
      <c r="J69" s="2" t="s">
        <v>332</v>
      </c>
      <c r="K69" s="2" t="s">
        <v>333</v>
      </c>
      <c r="L69" s="2"/>
    </row>
    <row r="70" customFormat="false" ht="14.9" hidden="false" customHeight="true" outlineLevel="0" collapsed="false">
      <c r="A70" s="5" t="str">
        <f aca="false">HYPERLINK("https://www.fabsurplus.com/sdi_catalog/salesItemDetails.do?id=110039")</f>
        <v>https://www.fabsurplus.com/sdi_catalog/salesItemDetails.do?id=110039</v>
      </c>
      <c r="B70" s="5" t="s">
        <v>334</v>
      </c>
      <c r="C70" s="5" t="s">
        <v>328</v>
      </c>
      <c r="D70" s="5" t="s">
        <v>329</v>
      </c>
      <c r="E70" s="5" t="s">
        <v>330</v>
      </c>
      <c r="F70" s="5" t="s">
        <v>23</v>
      </c>
      <c r="G70" s="5" t="s">
        <v>331</v>
      </c>
      <c r="H70" s="5" t="s">
        <v>18</v>
      </c>
      <c r="I70" s="5"/>
      <c r="J70" s="5" t="s">
        <v>335</v>
      </c>
      <c r="K70" s="5" t="s">
        <v>333</v>
      </c>
      <c r="L70" s="5"/>
    </row>
    <row r="71" customFormat="false" ht="14.9" hidden="false" customHeight="true" outlineLevel="0" collapsed="false">
      <c r="A71" s="2" t="str">
        <f aca="false">HYPERLINK("https://www.fabsurplus.com/sdi_catalog/salesItemDetails.do?id=110720")</f>
        <v>https://www.fabsurplus.com/sdi_catalog/salesItemDetails.do?id=110720</v>
      </c>
      <c r="B71" s="2" t="s">
        <v>336</v>
      </c>
      <c r="C71" s="2" t="s">
        <v>337</v>
      </c>
      <c r="D71" s="2" t="s">
        <v>338</v>
      </c>
      <c r="E71" s="2" t="s">
        <v>339</v>
      </c>
      <c r="F71" s="2" t="s">
        <v>23</v>
      </c>
      <c r="G71" s="2" t="s">
        <v>253</v>
      </c>
      <c r="H71" s="2" t="s">
        <v>41</v>
      </c>
      <c r="I71" s="3" t="n">
        <v>39234</v>
      </c>
      <c r="J71" s="4" t="s">
        <v>340</v>
      </c>
      <c r="K71" s="2" t="s">
        <v>255</v>
      </c>
      <c r="L71" s="2" t="s">
        <v>341</v>
      </c>
    </row>
    <row r="72" customFormat="false" ht="14.9" hidden="false" customHeight="true" outlineLevel="0" collapsed="false">
      <c r="A72" s="5" t="str">
        <f aca="false">HYPERLINK("https://www.fabsurplus.com/sdi_catalog/salesItemDetails.do?id=110594")</f>
        <v>https://www.fabsurplus.com/sdi_catalog/salesItemDetails.do?id=110594</v>
      </c>
      <c r="B72" s="5" t="s">
        <v>342</v>
      </c>
      <c r="C72" s="5" t="s">
        <v>343</v>
      </c>
      <c r="D72" s="5" t="s">
        <v>344</v>
      </c>
      <c r="E72" s="5" t="s">
        <v>345</v>
      </c>
      <c r="F72" s="5" t="s">
        <v>23</v>
      </c>
      <c r="G72" s="5" t="s">
        <v>113</v>
      </c>
      <c r="H72" s="5" t="s">
        <v>145</v>
      </c>
      <c r="I72" s="6" t="n">
        <v>38869</v>
      </c>
      <c r="J72" s="7" t="s">
        <v>346</v>
      </c>
      <c r="K72" s="5"/>
      <c r="L72" s="5" t="s">
        <v>347</v>
      </c>
    </row>
    <row r="73" customFormat="false" ht="14.9" hidden="false" customHeight="true" outlineLevel="0" collapsed="false">
      <c r="A73" s="2" t="str">
        <f aca="false">HYPERLINK("https://www.fabsurplus.com/sdi_catalog/salesItemDetails.do?id=110595")</f>
        <v>https://www.fabsurplus.com/sdi_catalog/salesItemDetails.do?id=110595</v>
      </c>
      <c r="B73" s="2" t="s">
        <v>348</v>
      </c>
      <c r="C73" s="2" t="s">
        <v>343</v>
      </c>
      <c r="D73" s="2" t="s">
        <v>349</v>
      </c>
      <c r="E73" s="2" t="s">
        <v>350</v>
      </c>
      <c r="F73" s="2" t="s">
        <v>23</v>
      </c>
      <c r="G73" s="2" t="s">
        <v>113</v>
      </c>
      <c r="H73" s="2" t="s">
        <v>145</v>
      </c>
      <c r="I73" s="3" t="n">
        <v>39234</v>
      </c>
      <c r="J73" s="4" t="s">
        <v>351</v>
      </c>
      <c r="K73" s="2" t="s">
        <v>352</v>
      </c>
      <c r="L73" s="2" t="s">
        <v>353</v>
      </c>
    </row>
    <row r="74" customFormat="false" ht="14.9" hidden="false" customHeight="true" outlineLevel="0" collapsed="false">
      <c r="A74" s="5" t="str">
        <f aca="false">HYPERLINK("https://www.fabsurplus.com/sdi_catalog/salesItemDetails.do?id=111398")</f>
        <v>https://www.fabsurplus.com/sdi_catalog/salesItemDetails.do?id=111398</v>
      </c>
      <c r="B74" s="5" t="s">
        <v>354</v>
      </c>
      <c r="C74" s="5" t="s">
        <v>343</v>
      </c>
      <c r="D74" s="5" t="s">
        <v>344</v>
      </c>
      <c r="E74" s="5" t="s">
        <v>345</v>
      </c>
      <c r="F74" s="5" t="s">
        <v>23</v>
      </c>
      <c r="G74" s="5" t="s">
        <v>113</v>
      </c>
      <c r="H74" s="5" t="s">
        <v>114</v>
      </c>
      <c r="I74" s="6" t="n">
        <v>38869</v>
      </c>
      <c r="J74" s="7" t="s">
        <v>355</v>
      </c>
      <c r="K74" s="5"/>
      <c r="L74" s="5" t="s">
        <v>356</v>
      </c>
    </row>
    <row r="75" customFormat="false" ht="14.9" hidden="false" customHeight="true" outlineLevel="0" collapsed="false">
      <c r="A75" s="2" t="str">
        <f aca="false">HYPERLINK("https://www.fabsurplus.com/sdi_catalog/salesItemDetails.do?id=110599")</f>
        <v>https://www.fabsurplus.com/sdi_catalog/salesItemDetails.do?id=110599</v>
      </c>
      <c r="B75" s="2" t="s">
        <v>357</v>
      </c>
      <c r="C75" s="2" t="s">
        <v>358</v>
      </c>
      <c r="D75" s="2" t="s">
        <v>359</v>
      </c>
      <c r="E75" s="2" t="s">
        <v>360</v>
      </c>
      <c r="F75" s="2" t="s">
        <v>23</v>
      </c>
      <c r="G75" s="2" t="s">
        <v>113</v>
      </c>
      <c r="H75" s="2" t="s">
        <v>41</v>
      </c>
      <c r="I75" s="3" t="n">
        <v>42491</v>
      </c>
      <c r="J75" s="4" t="s">
        <v>361</v>
      </c>
      <c r="K75" s="2" t="s">
        <v>352</v>
      </c>
      <c r="L75" s="2" t="s">
        <v>362</v>
      </c>
    </row>
    <row r="76" customFormat="false" ht="14.9" hidden="false" customHeight="true" outlineLevel="0" collapsed="false">
      <c r="A76" s="5" t="str">
        <f aca="false">HYPERLINK("https://www.fabsurplus.com/sdi_catalog/salesItemDetails.do?id=106816")</f>
        <v>https://www.fabsurplus.com/sdi_catalog/salesItemDetails.do?id=106816</v>
      </c>
      <c r="B76" s="5" t="s">
        <v>363</v>
      </c>
      <c r="C76" s="5" t="s">
        <v>364</v>
      </c>
      <c r="D76" s="5" t="s">
        <v>365</v>
      </c>
      <c r="E76" s="5" t="s">
        <v>366</v>
      </c>
      <c r="F76" s="5" t="s">
        <v>23</v>
      </c>
      <c r="G76" s="5" t="s">
        <v>367</v>
      </c>
      <c r="H76" s="5" t="s">
        <v>18</v>
      </c>
      <c r="I76" s="6" t="n">
        <v>37012</v>
      </c>
      <c r="J76" s="7" t="s">
        <v>368</v>
      </c>
      <c r="K76" s="5" t="s">
        <v>189</v>
      </c>
      <c r="L76" s="5" t="s">
        <v>43</v>
      </c>
    </row>
    <row r="77" customFormat="false" ht="14.9" hidden="false" customHeight="true" outlineLevel="0" collapsed="false">
      <c r="A77" s="2" t="str">
        <f aca="false">HYPERLINK("https://www.fabsurplus.com/sdi_catalog/salesItemDetails.do?id=93378")</f>
        <v>https://www.fabsurplus.com/sdi_catalog/salesItemDetails.do?id=93378</v>
      </c>
      <c r="B77" s="2" t="s">
        <v>369</v>
      </c>
      <c r="C77" s="2" t="s">
        <v>370</v>
      </c>
      <c r="D77" s="2" t="s">
        <v>371</v>
      </c>
      <c r="E77" s="2" t="s">
        <v>372</v>
      </c>
      <c r="F77" s="2" t="s">
        <v>23</v>
      </c>
      <c r="G77" s="2" t="s">
        <v>131</v>
      </c>
      <c r="H77" s="2" t="s">
        <v>18</v>
      </c>
      <c r="I77" s="3" t="n">
        <v>40756</v>
      </c>
      <c r="J77" s="4" t="s">
        <v>373</v>
      </c>
      <c r="K77" s="2" t="s">
        <v>374</v>
      </c>
      <c r="L77" s="2" t="s">
        <v>375</v>
      </c>
    </row>
    <row r="78" customFormat="false" ht="14.9" hidden="false" customHeight="true" outlineLevel="0" collapsed="false">
      <c r="A78" s="5" t="str">
        <f aca="false">HYPERLINK("https://www.fabsurplus.com/sdi_catalog/salesItemDetails.do?id=106022")</f>
        <v>https://www.fabsurplus.com/sdi_catalog/salesItemDetails.do?id=106022</v>
      </c>
      <c r="B78" s="5" t="s">
        <v>376</v>
      </c>
      <c r="C78" s="5" t="s">
        <v>370</v>
      </c>
      <c r="D78" s="5" t="s">
        <v>377</v>
      </c>
      <c r="E78" s="5" t="s">
        <v>378</v>
      </c>
      <c r="F78" s="5" t="s">
        <v>23</v>
      </c>
      <c r="G78" s="5" t="s">
        <v>131</v>
      </c>
      <c r="H78" s="5" t="s">
        <v>41</v>
      </c>
      <c r="I78" s="6" t="n">
        <v>37865</v>
      </c>
      <c r="J78" s="7" t="s">
        <v>379</v>
      </c>
      <c r="K78" s="5" t="s">
        <v>189</v>
      </c>
      <c r="L78" s="5" t="s">
        <v>380</v>
      </c>
    </row>
    <row r="79" customFormat="false" ht="14.9" hidden="false" customHeight="true" outlineLevel="0" collapsed="false">
      <c r="A79" s="2" t="str">
        <f aca="false">HYPERLINK("https://www.fabsurplus.com/sdi_catalog/salesItemDetails.do?id=106023")</f>
        <v>https://www.fabsurplus.com/sdi_catalog/salesItemDetails.do?id=106023</v>
      </c>
      <c r="B79" s="2" t="s">
        <v>381</v>
      </c>
      <c r="C79" s="2" t="s">
        <v>370</v>
      </c>
      <c r="D79" s="2" t="s">
        <v>377</v>
      </c>
      <c r="E79" s="2" t="s">
        <v>382</v>
      </c>
      <c r="F79" s="2" t="s">
        <v>23</v>
      </c>
      <c r="G79" s="2" t="s">
        <v>131</v>
      </c>
      <c r="H79" s="2" t="s">
        <v>41</v>
      </c>
      <c r="I79" s="3" t="n">
        <v>38047</v>
      </c>
      <c r="J79" s="4" t="s">
        <v>383</v>
      </c>
      <c r="K79" s="2" t="s">
        <v>189</v>
      </c>
      <c r="L79" s="2" t="s">
        <v>380</v>
      </c>
    </row>
    <row r="80" customFormat="false" ht="14.9" hidden="false" customHeight="true" outlineLevel="0" collapsed="false">
      <c r="A80" s="5" t="str">
        <f aca="false">HYPERLINK("https://www.fabsurplus.com/sdi_catalog/salesItemDetails.do?id=106817")</f>
        <v>https://www.fabsurplus.com/sdi_catalog/salesItemDetails.do?id=106817</v>
      </c>
      <c r="B80" s="5" t="s">
        <v>384</v>
      </c>
      <c r="C80" s="5" t="s">
        <v>385</v>
      </c>
      <c r="D80" s="5" t="s">
        <v>386</v>
      </c>
      <c r="E80" s="5" t="s">
        <v>387</v>
      </c>
      <c r="F80" s="5" t="s">
        <v>23</v>
      </c>
      <c r="G80" s="5" t="s">
        <v>170</v>
      </c>
      <c r="H80" s="5" t="s">
        <v>41</v>
      </c>
      <c r="I80" s="5"/>
      <c r="J80" s="5" t="s">
        <v>213</v>
      </c>
      <c r="K80" s="5" t="s">
        <v>189</v>
      </c>
      <c r="L80" s="5" t="s">
        <v>375</v>
      </c>
    </row>
    <row r="81" customFormat="false" ht="14.9" hidden="false" customHeight="true" outlineLevel="0" collapsed="false">
      <c r="A81" s="2" t="str">
        <f aca="false">HYPERLINK("https://www.fabsurplus.com/sdi_catalog/salesItemDetails.do?id=79394")</f>
        <v>https://www.fabsurplus.com/sdi_catalog/salesItemDetails.do?id=79394</v>
      </c>
      <c r="B81" s="2" t="s">
        <v>388</v>
      </c>
      <c r="C81" s="2" t="s">
        <v>389</v>
      </c>
      <c r="D81" s="2" t="s">
        <v>390</v>
      </c>
      <c r="E81" s="2" t="s">
        <v>391</v>
      </c>
      <c r="F81" s="2" t="s">
        <v>23</v>
      </c>
      <c r="G81" s="2" t="s">
        <v>33</v>
      </c>
      <c r="H81" s="2" t="s">
        <v>41</v>
      </c>
      <c r="I81" s="2"/>
      <c r="J81" s="4" t="s">
        <v>392</v>
      </c>
      <c r="K81" s="2" t="s">
        <v>20</v>
      </c>
      <c r="L81" s="2" t="s">
        <v>234</v>
      </c>
    </row>
    <row r="82" customFormat="false" ht="14.9" hidden="false" customHeight="true" outlineLevel="0" collapsed="false">
      <c r="A82" s="5" t="str">
        <f aca="false">HYPERLINK("https://www.fabsurplus.com/sdi_catalog/salesItemDetails.do?id=79395")</f>
        <v>https://www.fabsurplus.com/sdi_catalog/salesItemDetails.do?id=79395</v>
      </c>
      <c r="B82" s="5" t="s">
        <v>393</v>
      </c>
      <c r="C82" s="5" t="s">
        <v>389</v>
      </c>
      <c r="D82" s="5" t="s">
        <v>390</v>
      </c>
      <c r="E82" s="5" t="s">
        <v>391</v>
      </c>
      <c r="F82" s="5" t="s">
        <v>23</v>
      </c>
      <c r="G82" s="5" t="s">
        <v>33</v>
      </c>
      <c r="H82" s="5" t="s">
        <v>41</v>
      </c>
      <c r="I82" s="5"/>
      <c r="J82" s="7" t="s">
        <v>394</v>
      </c>
      <c r="K82" s="5" t="s">
        <v>20</v>
      </c>
      <c r="L82" s="5" t="s">
        <v>234</v>
      </c>
    </row>
    <row r="83" customFormat="false" ht="14.9" hidden="false" customHeight="true" outlineLevel="0" collapsed="false">
      <c r="A83" s="2" t="str">
        <f aca="false">HYPERLINK("https://www.fabsurplus.com/sdi_catalog/salesItemDetails.do?id=98460")</f>
        <v>https://www.fabsurplus.com/sdi_catalog/salesItemDetails.do?id=98460</v>
      </c>
      <c r="B83" s="2" t="s">
        <v>395</v>
      </c>
      <c r="C83" s="2" t="s">
        <v>389</v>
      </c>
      <c r="D83" s="2" t="s">
        <v>396</v>
      </c>
      <c r="E83" s="2" t="s">
        <v>397</v>
      </c>
      <c r="F83" s="2" t="s">
        <v>23</v>
      </c>
      <c r="G83" s="2" t="s">
        <v>170</v>
      </c>
      <c r="H83" s="2" t="s">
        <v>18</v>
      </c>
      <c r="I83" s="2"/>
      <c r="J83" s="4" t="s">
        <v>398</v>
      </c>
      <c r="K83" s="2" t="s">
        <v>189</v>
      </c>
      <c r="L83" s="2" t="s">
        <v>399</v>
      </c>
    </row>
    <row r="84" customFormat="false" ht="14.9" hidden="false" customHeight="true" outlineLevel="0" collapsed="false">
      <c r="A84" s="5" t="str">
        <f aca="false">HYPERLINK("https://www.fabsurplus.com/sdi_catalog/salesItemDetails.do?id=98461")</f>
        <v>https://www.fabsurplus.com/sdi_catalog/salesItemDetails.do?id=98461</v>
      </c>
      <c r="B84" s="5" t="s">
        <v>400</v>
      </c>
      <c r="C84" s="5" t="s">
        <v>389</v>
      </c>
      <c r="D84" s="5" t="s">
        <v>396</v>
      </c>
      <c r="E84" s="5" t="s">
        <v>401</v>
      </c>
      <c r="F84" s="5" t="s">
        <v>23</v>
      </c>
      <c r="G84" s="5" t="s">
        <v>170</v>
      </c>
      <c r="H84" s="5" t="s">
        <v>18</v>
      </c>
      <c r="I84" s="5"/>
      <c r="J84" s="5" t="s">
        <v>188</v>
      </c>
      <c r="K84" s="5" t="s">
        <v>189</v>
      </c>
      <c r="L84" s="5" t="s">
        <v>399</v>
      </c>
    </row>
    <row r="85" customFormat="false" ht="14.9" hidden="false" customHeight="true" outlineLevel="0" collapsed="false">
      <c r="A85" s="2" t="str">
        <f aca="false">HYPERLINK("https://www.fabsurplus.com/sdi_catalog/salesItemDetails.do?id=110757")</f>
        <v>https://www.fabsurplus.com/sdi_catalog/salesItemDetails.do?id=110757</v>
      </c>
      <c r="B85" s="2" t="s">
        <v>402</v>
      </c>
      <c r="C85" s="2" t="s">
        <v>389</v>
      </c>
      <c r="D85" s="2" t="s">
        <v>403</v>
      </c>
      <c r="E85" s="2" t="s">
        <v>404</v>
      </c>
      <c r="F85" s="2" t="s">
        <v>207</v>
      </c>
      <c r="G85" s="2" t="s">
        <v>170</v>
      </c>
      <c r="H85" s="2" t="s">
        <v>41</v>
      </c>
      <c r="I85" s="2"/>
      <c r="J85" s="4" t="s">
        <v>405</v>
      </c>
      <c r="K85" s="2" t="s">
        <v>189</v>
      </c>
      <c r="L85" s="2" t="s">
        <v>399</v>
      </c>
    </row>
    <row r="86" customFormat="false" ht="14.9" hidden="false" customHeight="true" outlineLevel="0" collapsed="false">
      <c r="A86" s="5" t="str">
        <f aca="false">HYPERLINK("https://www.fabsurplus.com/sdi_catalog/salesItemDetails.do?id=110796")</f>
        <v>https://www.fabsurplus.com/sdi_catalog/salesItemDetails.do?id=110796</v>
      </c>
      <c r="B86" s="5" t="s">
        <v>406</v>
      </c>
      <c r="C86" s="5" t="s">
        <v>389</v>
      </c>
      <c r="D86" s="5" t="s">
        <v>403</v>
      </c>
      <c r="E86" s="5" t="s">
        <v>397</v>
      </c>
      <c r="F86" s="5" t="s">
        <v>207</v>
      </c>
      <c r="G86" s="5" t="s">
        <v>170</v>
      </c>
      <c r="H86" s="5" t="s">
        <v>41</v>
      </c>
      <c r="I86" s="6" t="n">
        <v>38473</v>
      </c>
      <c r="J86" s="7" t="s">
        <v>407</v>
      </c>
      <c r="K86" s="5" t="s">
        <v>189</v>
      </c>
      <c r="L86" s="5" t="s">
        <v>399</v>
      </c>
    </row>
    <row r="87" customFormat="false" ht="14.9" hidden="false" customHeight="true" outlineLevel="0" collapsed="false">
      <c r="A87" s="2" t="str">
        <f aca="false">HYPERLINK("https://www.fabsurplus.com/sdi_catalog/salesItemDetails.do?id=54217")</f>
        <v>https://www.fabsurplus.com/sdi_catalog/salesItemDetails.do?id=54217</v>
      </c>
      <c r="B87" s="2" t="s">
        <v>408</v>
      </c>
      <c r="C87" s="2" t="s">
        <v>409</v>
      </c>
      <c r="D87" s="2" t="s">
        <v>410</v>
      </c>
      <c r="E87" s="2" t="s">
        <v>411</v>
      </c>
      <c r="F87" s="2" t="s">
        <v>260</v>
      </c>
      <c r="G87" s="2" t="s">
        <v>412</v>
      </c>
      <c r="H87" s="2" t="s">
        <v>18</v>
      </c>
      <c r="I87" s="3" t="n">
        <v>39142</v>
      </c>
      <c r="J87" s="4" t="s">
        <v>413</v>
      </c>
      <c r="K87" s="2" t="s">
        <v>414</v>
      </c>
      <c r="L87" s="2" t="s">
        <v>21</v>
      </c>
    </row>
    <row r="88" customFormat="false" ht="14.9" hidden="false" customHeight="true" outlineLevel="0" collapsed="false">
      <c r="A88" s="5" t="str">
        <f aca="false">HYPERLINK("https://www.fabsurplus.com/sdi_catalog/salesItemDetails.do?id=54218")</f>
        <v>https://www.fabsurplus.com/sdi_catalog/salesItemDetails.do?id=54218</v>
      </c>
      <c r="B88" s="5" t="s">
        <v>415</v>
      </c>
      <c r="C88" s="5" t="s">
        <v>409</v>
      </c>
      <c r="D88" s="5" t="s">
        <v>410</v>
      </c>
      <c r="E88" s="5" t="s">
        <v>411</v>
      </c>
      <c r="F88" s="5" t="s">
        <v>23</v>
      </c>
      <c r="G88" s="5" t="s">
        <v>412</v>
      </c>
      <c r="H88" s="5" t="s">
        <v>18</v>
      </c>
      <c r="I88" s="6" t="n">
        <v>39142</v>
      </c>
      <c r="J88" s="7" t="s">
        <v>416</v>
      </c>
      <c r="K88" s="5" t="s">
        <v>414</v>
      </c>
      <c r="L88" s="5" t="s">
        <v>21</v>
      </c>
    </row>
    <row r="89" customFormat="false" ht="14.9" hidden="false" customHeight="true" outlineLevel="0" collapsed="false">
      <c r="A89" s="2" t="str">
        <f aca="false">HYPERLINK("https://www.fabsurplus.com/sdi_catalog/salesItemDetails.do?id=54219")</f>
        <v>https://www.fabsurplus.com/sdi_catalog/salesItemDetails.do?id=54219</v>
      </c>
      <c r="B89" s="2" t="s">
        <v>417</v>
      </c>
      <c r="C89" s="2" t="s">
        <v>409</v>
      </c>
      <c r="D89" s="2" t="s">
        <v>410</v>
      </c>
      <c r="E89" s="2" t="s">
        <v>411</v>
      </c>
      <c r="F89" s="2" t="s">
        <v>23</v>
      </c>
      <c r="G89" s="2" t="s">
        <v>412</v>
      </c>
      <c r="H89" s="2" t="s">
        <v>18</v>
      </c>
      <c r="I89" s="3" t="n">
        <v>39142</v>
      </c>
      <c r="J89" s="4" t="s">
        <v>418</v>
      </c>
      <c r="K89" s="2" t="s">
        <v>414</v>
      </c>
      <c r="L89" s="2" t="s">
        <v>21</v>
      </c>
    </row>
    <row r="90" customFormat="false" ht="14.9" hidden="false" customHeight="true" outlineLevel="0" collapsed="false">
      <c r="A90" s="5" t="str">
        <f aca="false">HYPERLINK("https://www.fabsurplus.com/sdi_catalog/salesItemDetails.do?id=54220")</f>
        <v>https://www.fabsurplus.com/sdi_catalog/salesItemDetails.do?id=54220</v>
      </c>
      <c r="B90" s="5" t="s">
        <v>419</v>
      </c>
      <c r="C90" s="5" t="s">
        <v>409</v>
      </c>
      <c r="D90" s="5" t="s">
        <v>420</v>
      </c>
      <c r="E90" s="5" t="s">
        <v>411</v>
      </c>
      <c r="F90" s="5" t="s">
        <v>23</v>
      </c>
      <c r="G90" s="5" t="s">
        <v>412</v>
      </c>
      <c r="H90" s="5" t="s">
        <v>18</v>
      </c>
      <c r="I90" s="6" t="n">
        <v>36677.9166666667</v>
      </c>
      <c r="J90" s="5" t="s">
        <v>421</v>
      </c>
      <c r="K90" s="5" t="s">
        <v>414</v>
      </c>
      <c r="L90" s="5" t="s">
        <v>21</v>
      </c>
    </row>
    <row r="91" customFormat="false" ht="14.9" hidden="false" customHeight="true" outlineLevel="0" collapsed="false">
      <c r="A91" s="2" t="str">
        <f aca="false">HYPERLINK("https://www.fabsurplus.com/sdi_catalog/salesItemDetails.do?id=54221")</f>
        <v>https://www.fabsurplus.com/sdi_catalog/salesItemDetails.do?id=54221</v>
      </c>
      <c r="B91" s="2" t="s">
        <v>422</v>
      </c>
      <c r="C91" s="2" t="s">
        <v>409</v>
      </c>
      <c r="D91" s="2" t="s">
        <v>420</v>
      </c>
      <c r="E91" s="2" t="s">
        <v>411</v>
      </c>
      <c r="F91" s="2" t="s">
        <v>23</v>
      </c>
      <c r="G91" s="2" t="s">
        <v>412</v>
      </c>
      <c r="H91" s="2" t="s">
        <v>18</v>
      </c>
      <c r="I91" s="3" t="n">
        <v>36677.9166666667</v>
      </c>
      <c r="J91" s="2" t="s">
        <v>421</v>
      </c>
      <c r="K91" s="2" t="s">
        <v>414</v>
      </c>
      <c r="L91" s="2" t="s">
        <v>21</v>
      </c>
    </row>
    <row r="92" customFormat="false" ht="14.9" hidden="false" customHeight="true" outlineLevel="0" collapsed="false">
      <c r="A92" s="5" t="str">
        <f aca="false">HYPERLINK("https://www.fabsurplus.com/sdi_catalog/salesItemDetails.do?id=54222")</f>
        <v>https://www.fabsurplus.com/sdi_catalog/salesItemDetails.do?id=54222</v>
      </c>
      <c r="B92" s="5" t="s">
        <v>423</v>
      </c>
      <c r="C92" s="5" t="s">
        <v>409</v>
      </c>
      <c r="D92" s="5" t="s">
        <v>424</v>
      </c>
      <c r="E92" s="5" t="s">
        <v>425</v>
      </c>
      <c r="F92" s="5" t="s">
        <v>23</v>
      </c>
      <c r="G92" s="5" t="s">
        <v>412</v>
      </c>
      <c r="H92" s="5" t="s">
        <v>18</v>
      </c>
      <c r="I92" s="6" t="n">
        <v>36677.9166666667</v>
      </c>
      <c r="J92" s="5" t="s">
        <v>421</v>
      </c>
      <c r="K92" s="5" t="s">
        <v>414</v>
      </c>
      <c r="L92" s="5" t="s">
        <v>21</v>
      </c>
    </row>
    <row r="93" customFormat="false" ht="14.9" hidden="false" customHeight="true" outlineLevel="0" collapsed="false">
      <c r="A93" s="2" t="str">
        <f aca="false">HYPERLINK("https://www.fabsurplus.com/sdi_catalog/salesItemDetails.do?id=95559")</f>
        <v>https://www.fabsurplus.com/sdi_catalog/salesItemDetails.do?id=95559</v>
      </c>
      <c r="B93" s="2" t="s">
        <v>426</v>
      </c>
      <c r="C93" s="2" t="s">
        <v>409</v>
      </c>
      <c r="D93" s="2" t="s">
        <v>427</v>
      </c>
      <c r="E93" s="2" t="s">
        <v>428</v>
      </c>
      <c r="F93" s="2" t="s">
        <v>23</v>
      </c>
      <c r="G93" s="2" t="s">
        <v>33</v>
      </c>
      <c r="H93" s="2" t="s">
        <v>41</v>
      </c>
      <c r="I93" s="3" t="n">
        <v>36647</v>
      </c>
      <c r="J93" s="4" t="s">
        <v>429</v>
      </c>
      <c r="K93" s="2" t="s">
        <v>20</v>
      </c>
      <c r="L93" s="2" t="s">
        <v>430</v>
      </c>
    </row>
    <row r="94" customFormat="false" ht="14.9" hidden="false" customHeight="true" outlineLevel="0" collapsed="false">
      <c r="A94" s="5" t="str">
        <f aca="false">HYPERLINK("https://www.fabsurplus.com/sdi_catalog/salesItemDetails.do?id=106919")</f>
        <v>https://www.fabsurplus.com/sdi_catalog/salesItemDetails.do?id=106919</v>
      </c>
      <c r="B94" s="5" t="s">
        <v>431</v>
      </c>
      <c r="C94" s="5" t="s">
        <v>409</v>
      </c>
      <c r="D94" s="5" t="s">
        <v>432</v>
      </c>
      <c r="E94" s="5" t="s">
        <v>433</v>
      </c>
      <c r="F94" s="5" t="s">
        <v>23</v>
      </c>
      <c r="G94" s="5" t="s">
        <v>434</v>
      </c>
      <c r="H94" s="5" t="s">
        <v>18</v>
      </c>
      <c r="I94" s="6" t="n">
        <v>37408</v>
      </c>
      <c r="J94" s="7" t="s">
        <v>435</v>
      </c>
      <c r="K94" s="5" t="s">
        <v>20</v>
      </c>
      <c r="L94" s="5" t="s">
        <v>436</v>
      </c>
    </row>
    <row r="95" customFormat="false" ht="14.9" hidden="false" customHeight="true" outlineLevel="0" collapsed="false">
      <c r="A95" s="2" t="str">
        <f aca="false">HYPERLINK("https://www.fabsurplus.com/sdi_catalog/salesItemDetails.do?id=106972")</f>
        <v>https://www.fabsurplus.com/sdi_catalog/salesItemDetails.do?id=106972</v>
      </c>
      <c r="B95" s="2" t="s">
        <v>437</v>
      </c>
      <c r="C95" s="2" t="s">
        <v>409</v>
      </c>
      <c r="D95" s="2" t="s">
        <v>438</v>
      </c>
      <c r="E95" s="2" t="s">
        <v>439</v>
      </c>
      <c r="F95" s="2" t="s">
        <v>23</v>
      </c>
      <c r="G95" s="2" t="s">
        <v>412</v>
      </c>
      <c r="H95" s="2" t="s">
        <v>18</v>
      </c>
      <c r="I95" s="3" t="n">
        <v>34851</v>
      </c>
      <c r="J95" s="4" t="s">
        <v>440</v>
      </c>
      <c r="K95" s="2" t="s">
        <v>20</v>
      </c>
      <c r="L95" s="2" t="s">
        <v>441</v>
      </c>
    </row>
    <row r="96" customFormat="false" ht="14.9" hidden="false" customHeight="true" outlineLevel="0" collapsed="false">
      <c r="A96" s="5" t="str">
        <f aca="false">HYPERLINK("https://www.fabsurplus.com/sdi_catalog/salesItemDetails.do?id=106973")</f>
        <v>https://www.fabsurplus.com/sdi_catalog/salesItemDetails.do?id=106973</v>
      </c>
      <c r="B96" s="5" t="s">
        <v>442</v>
      </c>
      <c r="C96" s="5" t="s">
        <v>409</v>
      </c>
      <c r="D96" s="5" t="s">
        <v>443</v>
      </c>
      <c r="E96" s="5" t="s">
        <v>444</v>
      </c>
      <c r="F96" s="5" t="s">
        <v>23</v>
      </c>
      <c r="G96" s="5" t="s">
        <v>412</v>
      </c>
      <c r="H96" s="5" t="s">
        <v>18</v>
      </c>
      <c r="I96" s="6" t="n">
        <v>34851</v>
      </c>
      <c r="J96" s="7" t="s">
        <v>445</v>
      </c>
      <c r="K96" s="5" t="s">
        <v>20</v>
      </c>
      <c r="L96" s="5" t="s">
        <v>446</v>
      </c>
    </row>
    <row r="97" customFormat="false" ht="14.9" hidden="false" customHeight="true" outlineLevel="0" collapsed="false">
      <c r="A97" s="2" t="str">
        <f aca="false">HYPERLINK("https://www.fabsurplus.com/sdi_catalog/salesItemDetails.do?id=106974")</f>
        <v>https://www.fabsurplus.com/sdi_catalog/salesItemDetails.do?id=106974</v>
      </c>
      <c r="B97" s="2" t="s">
        <v>447</v>
      </c>
      <c r="C97" s="2" t="s">
        <v>409</v>
      </c>
      <c r="D97" s="2" t="s">
        <v>448</v>
      </c>
      <c r="E97" s="2" t="s">
        <v>444</v>
      </c>
      <c r="F97" s="2" t="s">
        <v>23</v>
      </c>
      <c r="G97" s="2" t="s">
        <v>412</v>
      </c>
      <c r="H97" s="2" t="s">
        <v>18</v>
      </c>
      <c r="I97" s="3" t="n">
        <v>34851</v>
      </c>
      <c r="J97" s="4" t="s">
        <v>445</v>
      </c>
      <c r="K97" s="2" t="s">
        <v>20</v>
      </c>
      <c r="L97" s="2" t="s">
        <v>446</v>
      </c>
    </row>
    <row r="98" customFormat="false" ht="14.9" hidden="false" customHeight="true" outlineLevel="0" collapsed="false">
      <c r="A98" s="5" t="str">
        <f aca="false">HYPERLINK("https://www.fabsurplus.com/sdi_catalog/salesItemDetails.do?id=106975")</f>
        <v>https://www.fabsurplus.com/sdi_catalog/salesItemDetails.do?id=106975</v>
      </c>
      <c r="B98" s="5" t="s">
        <v>449</v>
      </c>
      <c r="C98" s="5" t="s">
        <v>409</v>
      </c>
      <c r="D98" s="5" t="s">
        <v>443</v>
      </c>
      <c r="E98" s="5" t="s">
        <v>444</v>
      </c>
      <c r="F98" s="5" t="s">
        <v>23</v>
      </c>
      <c r="G98" s="5" t="s">
        <v>412</v>
      </c>
      <c r="H98" s="5" t="s">
        <v>18</v>
      </c>
      <c r="I98" s="6" t="n">
        <v>34851</v>
      </c>
      <c r="J98" s="7" t="s">
        <v>445</v>
      </c>
      <c r="K98" s="5" t="s">
        <v>20</v>
      </c>
      <c r="L98" s="5" t="s">
        <v>446</v>
      </c>
    </row>
    <row r="99" customFormat="false" ht="14.9" hidden="false" customHeight="true" outlineLevel="0" collapsed="false">
      <c r="A99" s="2" t="str">
        <f aca="false">HYPERLINK("https://www.fabsurplus.com/sdi_catalog/salesItemDetails.do?id=69878")</f>
        <v>https://www.fabsurplus.com/sdi_catalog/salesItemDetails.do?id=69878</v>
      </c>
      <c r="B99" s="2" t="s">
        <v>450</v>
      </c>
      <c r="C99" s="2" t="s">
        <v>451</v>
      </c>
      <c r="D99" s="2" t="s">
        <v>452</v>
      </c>
      <c r="E99" s="2" t="s">
        <v>453</v>
      </c>
      <c r="F99" s="2" t="s">
        <v>23</v>
      </c>
      <c r="G99" s="2" t="s">
        <v>454</v>
      </c>
      <c r="H99" s="2"/>
      <c r="I99" s="3" t="n">
        <v>36434</v>
      </c>
      <c r="J99" s="4" t="s">
        <v>455</v>
      </c>
      <c r="K99" s="2" t="s">
        <v>20</v>
      </c>
      <c r="L99" s="2" t="s">
        <v>456</v>
      </c>
    </row>
    <row r="100" customFormat="false" ht="14.9" hidden="false" customHeight="true" outlineLevel="0" collapsed="false">
      <c r="A100" s="5" t="str">
        <f aca="false">HYPERLINK("https://www.fabsurplus.com/sdi_catalog/salesItemDetails.do?id=78132")</f>
        <v>https://www.fabsurplus.com/sdi_catalog/salesItemDetails.do?id=78132</v>
      </c>
      <c r="B100" s="5" t="s">
        <v>457</v>
      </c>
      <c r="C100" s="5" t="s">
        <v>458</v>
      </c>
      <c r="D100" s="5" t="s">
        <v>459</v>
      </c>
      <c r="E100" s="5" t="s">
        <v>460</v>
      </c>
      <c r="F100" s="5" t="s">
        <v>23</v>
      </c>
      <c r="G100" s="5" t="s">
        <v>461</v>
      </c>
      <c r="H100" s="5" t="s">
        <v>41</v>
      </c>
      <c r="I100" s="6" t="n">
        <v>35796</v>
      </c>
      <c r="J100" s="7" t="s">
        <v>462</v>
      </c>
      <c r="K100" s="5" t="s">
        <v>20</v>
      </c>
      <c r="L100" s="5" t="s">
        <v>198</v>
      </c>
    </row>
    <row r="101" customFormat="false" ht="14.9" hidden="false" customHeight="true" outlineLevel="0" collapsed="false">
      <c r="A101" s="2" t="str">
        <f aca="false">HYPERLINK("https://www.fabsurplus.com/sdi_catalog/salesItemDetails.do?id=99387")</f>
        <v>https://www.fabsurplus.com/sdi_catalog/salesItemDetails.do?id=99387</v>
      </c>
      <c r="B101" s="2" t="s">
        <v>463</v>
      </c>
      <c r="C101" s="2" t="s">
        <v>464</v>
      </c>
      <c r="D101" s="2" t="s">
        <v>465</v>
      </c>
      <c r="E101" s="2" t="s">
        <v>466</v>
      </c>
      <c r="F101" s="2" t="s">
        <v>23</v>
      </c>
      <c r="G101" s="2" t="s">
        <v>467</v>
      </c>
      <c r="H101" s="2" t="s">
        <v>41</v>
      </c>
      <c r="I101" s="2"/>
      <c r="J101" s="4" t="s">
        <v>468</v>
      </c>
      <c r="K101" s="2" t="s">
        <v>57</v>
      </c>
      <c r="L101" s="2" t="s">
        <v>436</v>
      </c>
    </row>
    <row r="102" customFormat="false" ht="14.9" hidden="false" customHeight="true" outlineLevel="0" collapsed="false">
      <c r="A102" s="5" t="str">
        <f aca="false">HYPERLINK("https://www.fabsurplus.com/sdi_catalog/salesItemDetails.do?id=110181")</f>
        <v>https://www.fabsurplus.com/sdi_catalog/salesItemDetails.do?id=110181</v>
      </c>
      <c r="B102" s="5" t="s">
        <v>469</v>
      </c>
      <c r="C102" s="5" t="s">
        <v>470</v>
      </c>
      <c r="D102" s="5" t="s">
        <v>471</v>
      </c>
      <c r="E102" s="5" t="s">
        <v>330</v>
      </c>
      <c r="F102" s="5" t="s">
        <v>23</v>
      </c>
      <c r="G102" s="5" t="s">
        <v>331</v>
      </c>
      <c r="H102" s="5" t="s">
        <v>18</v>
      </c>
      <c r="I102" s="5"/>
      <c r="J102" s="7" t="s">
        <v>472</v>
      </c>
      <c r="K102" s="5" t="s">
        <v>333</v>
      </c>
      <c r="L102" s="5"/>
    </row>
    <row r="103" customFormat="false" ht="14.9" hidden="false" customHeight="true" outlineLevel="0" collapsed="false">
      <c r="A103" s="2" t="str">
        <f aca="false">HYPERLINK("https://www.fabsurplus.com/sdi_catalog/salesItemDetails.do?id=110182")</f>
        <v>https://www.fabsurplus.com/sdi_catalog/salesItemDetails.do?id=110182</v>
      </c>
      <c r="B103" s="2" t="s">
        <v>473</v>
      </c>
      <c r="C103" s="2" t="s">
        <v>470</v>
      </c>
      <c r="D103" s="2" t="s">
        <v>471</v>
      </c>
      <c r="E103" s="2" t="s">
        <v>330</v>
      </c>
      <c r="F103" s="2" t="s">
        <v>23</v>
      </c>
      <c r="G103" s="2" t="s">
        <v>331</v>
      </c>
      <c r="H103" s="2" t="s">
        <v>18</v>
      </c>
      <c r="I103" s="2"/>
      <c r="J103" s="4" t="s">
        <v>472</v>
      </c>
      <c r="K103" s="2" t="s">
        <v>333</v>
      </c>
      <c r="L103" s="2"/>
    </row>
    <row r="104" customFormat="false" ht="14.9" hidden="false" customHeight="true" outlineLevel="0" collapsed="false">
      <c r="A104" s="5" t="str">
        <f aca="false">HYPERLINK("https://www.fabsurplus.com/sdi_catalog/salesItemDetails.do?id=83513")</f>
        <v>https://www.fabsurplus.com/sdi_catalog/salesItemDetails.do?id=83513</v>
      </c>
      <c r="B104" s="5" t="s">
        <v>474</v>
      </c>
      <c r="C104" s="5" t="s">
        <v>475</v>
      </c>
      <c r="D104" s="5" t="s">
        <v>476</v>
      </c>
      <c r="E104" s="5" t="s">
        <v>477</v>
      </c>
      <c r="F104" s="5" t="s">
        <v>23</v>
      </c>
      <c r="G104" s="5" t="s">
        <v>231</v>
      </c>
      <c r="H104" s="5" t="s">
        <v>41</v>
      </c>
      <c r="I104" s="6" t="n">
        <v>40360</v>
      </c>
      <c r="J104" s="7" t="s">
        <v>478</v>
      </c>
      <c r="K104" s="5" t="s">
        <v>479</v>
      </c>
      <c r="L104" s="5" t="s">
        <v>362</v>
      </c>
    </row>
    <row r="105" customFormat="false" ht="14.9" hidden="false" customHeight="true" outlineLevel="0" collapsed="false">
      <c r="A105" s="2" t="str">
        <f aca="false">HYPERLINK("https://www.fabsurplus.com/sdi_catalog/salesItemDetails.do?id=98462")</f>
        <v>https://www.fabsurplus.com/sdi_catalog/salesItemDetails.do?id=98462</v>
      </c>
      <c r="B105" s="2" t="s">
        <v>480</v>
      </c>
      <c r="C105" s="2" t="s">
        <v>481</v>
      </c>
      <c r="D105" s="2" t="s">
        <v>482</v>
      </c>
      <c r="E105" s="2" t="s">
        <v>483</v>
      </c>
      <c r="F105" s="2" t="s">
        <v>23</v>
      </c>
      <c r="G105" s="2" t="s">
        <v>484</v>
      </c>
      <c r="H105" s="2" t="s">
        <v>41</v>
      </c>
      <c r="I105" s="3" t="n">
        <v>38504</v>
      </c>
      <c r="J105" s="4" t="s">
        <v>485</v>
      </c>
      <c r="K105" s="2" t="s">
        <v>189</v>
      </c>
      <c r="L105" s="2" t="s">
        <v>486</v>
      </c>
    </row>
    <row r="106" customFormat="false" ht="14.9" hidden="false" customHeight="true" outlineLevel="0" collapsed="false">
      <c r="A106" s="5" t="str">
        <f aca="false">HYPERLINK("https://www.fabsurplus.com/sdi_catalog/salesItemDetails.do?id=100704")</f>
        <v>https://www.fabsurplus.com/sdi_catalog/salesItemDetails.do?id=100704</v>
      </c>
      <c r="B106" s="5" t="s">
        <v>487</v>
      </c>
      <c r="C106" s="5" t="s">
        <v>488</v>
      </c>
      <c r="D106" s="5" t="s">
        <v>489</v>
      </c>
      <c r="E106" s="5" t="s">
        <v>490</v>
      </c>
      <c r="F106" s="5" t="s">
        <v>23</v>
      </c>
      <c r="G106" s="5" t="s">
        <v>113</v>
      </c>
      <c r="H106" s="5" t="s">
        <v>114</v>
      </c>
      <c r="I106" s="5"/>
      <c r="J106" s="7" t="s">
        <v>491</v>
      </c>
      <c r="K106" s="5"/>
      <c r="L106" s="5" t="s">
        <v>492</v>
      </c>
    </row>
    <row r="107" customFormat="false" ht="14.9" hidden="false" customHeight="true" outlineLevel="0" collapsed="false">
      <c r="A107" s="2" t="str">
        <f aca="false">HYPERLINK("https://www.fabsurplus.com/sdi_catalog/salesItemDetails.do?id=100705")</f>
        <v>https://www.fabsurplus.com/sdi_catalog/salesItemDetails.do?id=100705</v>
      </c>
      <c r="B107" s="2" t="s">
        <v>493</v>
      </c>
      <c r="C107" s="2" t="s">
        <v>488</v>
      </c>
      <c r="D107" s="2" t="s">
        <v>494</v>
      </c>
      <c r="E107" s="2" t="s">
        <v>490</v>
      </c>
      <c r="F107" s="2" t="s">
        <v>23</v>
      </c>
      <c r="G107" s="2" t="s">
        <v>113</v>
      </c>
      <c r="H107" s="2" t="s">
        <v>114</v>
      </c>
      <c r="I107" s="2"/>
      <c r="J107" s="4" t="s">
        <v>495</v>
      </c>
      <c r="K107" s="2" t="s">
        <v>233</v>
      </c>
      <c r="L107" s="2" t="s">
        <v>492</v>
      </c>
    </row>
    <row r="108" customFormat="false" ht="14.9" hidden="false" customHeight="true" outlineLevel="0" collapsed="false">
      <c r="A108" s="5" t="str">
        <f aca="false">HYPERLINK("https://www.fabsurplus.com/sdi_catalog/salesItemDetails.do?id=101819")</f>
        <v>https://www.fabsurplus.com/sdi_catalog/salesItemDetails.do?id=101819</v>
      </c>
      <c r="B108" s="5" t="s">
        <v>496</v>
      </c>
      <c r="C108" s="5" t="s">
        <v>497</v>
      </c>
      <c r="D108" s="5" t="s">
        <v>498</v>
      </c>
      <c r="E108" s="5" t="s">
        <v>499</v>
      </c>
      <c r="F108" s="5" t="s">
        <v>23</v>
      </c>
      <c r="G108" s="5" t="s">
        <v>131</v>
      </c>
      <c r="H108" s="5" t="s">
        <v>18</v>
      </c>
      <c r="I108" s="5"/>
      <c r="J108" s="5"/>
      <c r="K108" s="5" t="s">
        <v>189</v>
      </c>
      <c r="L108" s="5" t="s">
        <v>486</v>
      </c>
    </row>
    <row r="109" customFormat="false" ht="14.9" hidden="false" customHeight="true" outlineLevel="0" collapsed="false">
      <c r="A109" s="2" t="str">
        <f aca="false">HYPERLINK("https://www.fabsurplus.com/sdi_catalog/salesItemDetails.do?id=83515")</f>
        <v>https://www.fabsurplus.com/sdi_catalog/salesItemDetails.do?id=83515</v>
      </c>
      <c r="B109" s="2" t="s">
        <v>500</v>
      </c>
      <c r="C109" s="2" t="s">
        <v>501</v>
      </c>
      <c r="D109" s="2" t="s">
        <v>502</v>
      </c>
      <c r="E109" s="2" t="s">
        <v>503</v>
      </c>
      <c r="F109" s="2" t="s">
        <v>23</v>
      </c>
      <c r="G109" s="2" t="s">
        <v>231</v>
      </c>
      <c r="H109" s="2" t="s">
        <v>41</v>
      </c>
      <c r="I109" s="3" t="n">
        <v>38138.9166666667</v>
      </c>
      <c r="J109" s="4" t="s">
        <v>504</v>
      </c>
      <c r="K109" s="2" t="s">
        <v>505</v>
      </c>
      <c r="L109" s="2" t="s">
        <v>100</v>
      </c>
    </row>
    <row r="110" customFormat="false" ht="14.9" hidden="false" customHeight="true" outlineLevel="0" collapsed="false">
      <c r="A110" s="5" t="str">
        <f aca="false">HYPERLINK("https://www.fabsurplus.com/sdi_catalog/salesItemDetails.do?id=110723")</f>
        <v>https://www.fabsurplus.com/sdi_catalog/salesItemDetails.do?id=110723</v>
      </c>
      <c r="B110" s="5" t="s">
        <v>506</v>
      </c>
      <c r="C110" s="5" t="s">
        <v>507</v>
      </c>
      <c r="D110" s="5" t="s">
        <v>508</v>
      </c>
      <c r="E110" s="5" t="s">
        <v>509</v>
      </c>
      <c r="F110" s="5" t="s">
        <v>23</v>
      </c>
      <c r="G110" s="5" t="s">
        <v>510</v>
      </c>
      <c r="H110" s="5" t="s">
        <v>18</v>
      </c>
      <c r="I110" s="6" t="n">
        <v>38504</v>
      </c>
      <c r="J110" s="7" t="s">
        <v>511</v>
      </c>
      <c r="K110" s="5" t="s">
        <v>255</v>
      </c>
      <c r="L110" s="5" t="s">
        <v>35</v>
      </c>
    </row>
    <row r="111" customFormat="false" ht="14.9" hidden="false" customHeight="true" outlineLevel="0" collapsed="false">
      <c r="A111" s="2" t="str">
        <f aca="false">HYPERLINK("https://www.fabsurplus.com/sdi_catalog/salesItemDetails.do?id=98463")</f>
        <v>https://www.fabsurplus.com/sdi_catalog/salesItemDetails.do?id=98463</v>
      </c>
      <c r="B111" s="2" t="s">
        <v>512</v>
      </c>
      <c r="C111" s="2" t="s">
        <v>513</v>
      </c>
      <c r="D111" s="2" t="s">
        <v>514</v>
      </c>
      <c r="E111" s="2" t="s">
        <v>515</v>
      </c>
      <c r="F111" s="2" t="s">
        <v>23</v>
      </c>
      <c r="G111" s="2" t="s">
        <v>131</v>
      </c>
      <c r="H111" s="2" t="s">
        <v>180</v>
      </c>
      <c r="I111" s="2"/>
      <c r="J111" s="4" t="s">
        <v>516</v>
      </c>
      <c r="K111" s="2" t="s">
        <v>189</v>
      </c>
      <c r="L111" s="2" t="s">
        <v>134</v>
      </c>
    </row>
    <row r="112" customFormat="false" ht="14.9" hidden="false" customHeight="true" outlineLevel="0" collapsed="false">
      <c r="A112" s="5" t="str">
        <f aca="false">HYPERLINK("https://www.fabsurplus.com/sdi_catalog/salesItemDetails.do?id=98464")</f>
        <v>https://www.fabsurplus.com/sdi_catalog/salesItemDetails.do?id=98464</v>
      </c>
      <c r="B112" s="5" t="s">
        <v>517</v>
      </c>
      <c r="C112" s="5" t="s">
        <v>513</v>
      </c>
      <c r="D112" s="5" t="s">
        <v>518</v>
      </c>
      <c r="E112" s="5" t="s">
        <v>519</v>
      </c>
      <c r="F112" s="5" t="s">
        <v>23</v>
      </c>
      <c r="G112" s="5" t="s">
        <v>131</v>
      </c>
      <c r="H112" s="5" t="s">
        <v>18</v>
      </c>
      <c r="I112" s="5"/>
      <c r="J112" s="7" t="s">
        <v>520</v>
      </c>
      <c r="K112" s="5" t="s">
        <v>189</v>
      </c>
      <c r="L112" s="5" t="s">
        <v>43</v>
      </c>
    </row>
    <row r="113" customFormat="false" ht="14.9" hidden="false" customHeight="true" outlineLevel="0" collapsed="false">
      <c r="A113" s="2" t="str">
        <f aca="false">HYPERLINK("https://www.fabsurplus.com/sdi_catalog/salesItemDetails.do?id=76735")</f>
        <v>https://www.fabsurplus.com/sdi_catalog/salesItemDetails.do?id=76735</v>
      </c>
      <c r="B113" s="2" t="s">
        <v>521</v>
      </c>
      <c r="C113" s="2" t="s">
        <v>522</v>
      </c>
      <c r="D113" s="2" t="s">
        <v>523</v>
      </c>
      <c r="E113" s="2" t="s">
        <v>524</v>
      </c>
      <c r="F113" s="2" t="s">
        <v>23</v>
      </c>
      <c r="G113" s="2" t="s">
        <v>131</v>
      </c>
      <c r="H113" s="2" t="s">
        <v>41</v>
      </c>
      <c r="I113" s="3" t="n">
        <v>38168.9166666667</v>
      </c>
      <c r="J113" s="4" t="s">
        <v>525</v>
      </c>
      <c r="K113" s="2" t="s">
        <v>20</v>
      </c>
      <c r="L113" s="2" t="s">
        <v>526</v>
      </c>
    </row>
    <row r="114" customFormat="false" ht="14.9" hidden="false" customHeight="true" outlineLevel="0" collapsed="false">
      <c r="A114" s="5" t="str">
        <f aca="false">HYPERLINK("https://www.fabsurplus.com/sdi_catalog/salesItemDetails.do?id=76736")</f>
        <v>https://www.fabsurplus.com/sdi_catalog/salesItemDetails.do?id=76736</v>
      </c>
      <c r="B114" s="5" t="s">
        <v>527</v>
      </c>
      <c r="C114" s="5" t="s">
        <v>522</v>
      </c>
      <c r="D114" s="5" t="s">
        <v>523</v>
      </c>
      <c r="E114" s="5" t="s">
        <v>524</v>
      </c>
      <c r="F114" s="5" t="s">
        <v>23</v>
      </c>
      <c r="G114" s="5" t="s">
        <v>131</v>
      </c>
      <c r="H114" s="5" t="s">
        <v>41</v>
      </c>
      <c r="I114" s="6" t="n">
        <v>38168.9166666667</v>
      </c>
      <c r="J114" s="7" t="s">
        <v>528</v>
      </c>
      <c r="K114" s="5" t="s">
        <v>20</v>
      </c>
      <c r="L114" s="5" t="s">
        <v>526</v>
      </c>
    </row>
    <row r="115" customFormat="false" ht="14.9" hidden="false" customHeight="true" outlineLevel="0" collapsed="false">
      <c r="A115" s="2" t="str">
        <f aca="false">HYPERLINK("https://www.fabsurplus.com/sdi_catalog/salesItemDetails.do?id=76737")</f>
        <v>https://www.fabsurplus.com/sdi_catalog/salesItemDetails.do?id=76737</v>
      </c>
      <c r="B115" s="2" t="s">
        <v>529</v>
      </c>
      <c r="C115" s="2" t="s">
        <v>522</v>
      </c>
      <c r="D115" s="2" t="s">
        <v>523</v>
      </c>
      <c r="E115" s="2" t="s">
        <v>524</v>
      </c>
      <c r="F115" s="2" t="s">
        <v>23</v>
      </c>
      <c r="G115" s="2" t="s">
        <v>131</v>
      </c>
      <c r="H115" s="2" t="s">
        <v>41</v>
      </c>
      <c r="I115" s="3" t="n">
        <v>38168.9166666667</v>
      </c>
      <c r="J115" s="4" t="s">
        <v>530</v>
      </c>
      <c r="K115" s="2" t="s">
        <v>20</v>
      </c>
      <c r="L115" s="2" t="s">
        <v>526</v>
      </c>
    </row>
    <row r="116" customFormat="false" ht="14.9" hidden="false" customHeight="true" outlineLevel="0" collapsed="false">
      <c r="A116" s="5" t="str">
        <f aca="false">HYPERLINK("https://www.fabsurplus.com/sdi_catalog/salesItemDetails.do?id=76738")</f>
        <v>https://www.fabsurplus.com/sdi_catalog/salesItemDetails.do?id=76738</v>
      </c>
      <c r="B116" s="5" t="s">
        <v>531</v>
      </c>
      <c r="C116" s="5" t="s">
        <v>522</v>
      </c>
      <c r="D116" s="5" t="s">
        <v>523</v>
      </c>
      <c r="E116" s="5" t="s">
        <v>524</v>
      </c>
      <c r="F116" s="5" t="s">
        <v>23</v>
      </c>
      <c r="G116" s="5" t="s">
        <v>131</v>
      </c>
      <c r="H116" s="5" t="s">
        <v>41</v>
      </c>
      <c r="I116" s="6" t="n">
        <v>38168.9166666667</v>
      </c>
      <c r="J116" s="7" t="s">
        <v>532</v>
      </c>
      <c r="K116" s="5" t="s">
        <v>20</v>
      </c>
      <c r="L116" s="5" t="s">
        <v>526</v>
      </c>
    </row>
    <row r="117" customFormat="false" ht="14.9" hidden="false" customHeight="true" outlineLevel="0" collapsed="false">
      <c r="A117" s="2" t="str">
        <f aca="false">HYPERLINK("https://www.fabsurplus.com/sdi_catalog/salesItemDetails.do?id=76739")</f>
        <v>https://www.fabsurplus.com/sdi_catalog/salesItemDetails.do?id=76739</v>
      </c>
      <c r="B117" s="2" t="s">
        <v>533</v>
      </c>
      <c r="C117" s="2" t="s">
        <v>522</v>
      </c>
      <c r="D117" s="2" t="s">
        <v>523</v>
      </c>
      <c r="E117" s="2" t="s">
        <v>524</v>
      </c>
      <c r="F117" s="2" t="s">
        <v>23</v>
      </c>
      <c r="G117" s="2" t="s">
        <v>131</v>
      </c>
      <c r="H117" s="2" t="s">
        <v>41</v>
      </c>
      <c r="I117" s="3" t="n">
        <v>38230.9166666667</v>
      </c>
      <c r="J117" s="4" t="s">
        <v>534</v>
      </c>
      <c r="K117" s="2" t="s">
        <v>20</v>
      </c>
      <c r="L117" s="2" t="s">
        <v>526</v>
      </c>
    </row>
    <row r="118" customFormat="false" ht="14.9" hidden="false" customHeight="true" outlineLevel="0" collapsed="false">
      <c r="A118" s="5" t="str">
        <f aca="false">HYPERLINK("https://www.fabsurplus.com/sdi_catalog/salesItemDetails.do?id=71907")</f>
        <v>https://www.fabsurplus.com/sdi_catalog/salesItemDetails.do?id=71907</v>
      </c>
      <c r="B118" s="5" t="s">
        <v>535</v>
      </c>
      <c r="C118" s="5" t="s">
        <v>536</v>
      </c>
      <c r="D118" s="5" t="s">
        <v>537</v>
      </c>
      <c r="E118" s="5" t="s">
        <v>538</v>
      </c>
      <c r="F118" s="5" t="s">
        <v>23</v>
      </c>
      <c r="G118" s="5" t="s">
        <v>539</v>
      </c>
      <c r="H118" s="5" t="s">
        <v>41</v>
      </c>
      <c r="I118" s="6" t="n">
        <v>37135</v>
      </c>
      <c r="J118" s="7" t="s">
        <v>540</v>
      </c>
      <c r="K118" s="5" t="s">
        <v>20</v>
      </c>
      <c r="L118" s="5" t="s">
        <v>436</v>
      </c>
    </row>
    <row r="119" customFormat="false" ht="14.9" hidden="false" customHeight="true" outlineLevel="0" collapsed="false">
      <c r="A119" s="2" t="str">
        <f aca="false">HYPERLINK("https://www.fabsurplus.com/sdi_catalog/salesItemDetails.do?id=110596")</f>
        <v>https://www.fabsurplus.com/sdi_catalog/salesItemDetails.do?id=110596</v>
      </c>
      <c r="B119" s="2" t="s">
        <v>541</v>
      </c>
      <c r="C119" s="2" t="s">
        <v>542</v>
      </c>
      <c r="D119" s="2" t="s">
        <v>543</v>
      </c>
      <c r="E119" s="2" t="s">
        <v>544</v>
      </c>
      <c r="F119" s="2" t="s">
        <v>23</v>
      </c>
      <c r="G119" s="2" t="s">
        <v>113</v>
      </c>
      <c r="H119" s="2" t="s">
        <v>41</v>
      </c>
      <c r="I119" s="3" t="n">
        <v>41395</v>
      </c>
      <c r="J119" s="4" t="s">
        <v>545</v>
      </c>
      <c r="K119" s="2" t="s">
        <v>546</v>
      </c>
      <c r="L119" s="2" t="s">
        <v>234</v>
      </c>
    </row>
    <row r="120" customFormat="false" ht="14.9" hidden="false" customHeight="true" outlineLevel="0" collapsed="false">
      <c r="A120" s="5" t="str">
        <f aca="false">HYPERLINK("https://www.fabsurplus.com/sdi_catalog/salesItemDetails.do?id=110616")</f>
        <v>https://www.fabsurplus.com/sdi_catalog/salesItemDetails.do?id=110616</v>
      </c>
      <c r="B120" s="5" t="s">
        <v>547</v>
      </c>
      <c r="C120" s="5" t="s">
        <v>548</v>
      </c>
      <c r="D120" s="5" t="s">
        <v>549</v>
      </c>
      <c r="E120" s="5" t="s">
        <v>550</v>
      </c>
      <c r="F120" s="5" t="s">
        <v>23</v>
      </c>
      <c r="G120" s="5" t="s">
        <v>55</v>
      </c>
      <c r="H120" s="5" t="s">
        <v>18</v>
      </c>
      <c r="I120" s="5"/>
      <c r="J120" s="7" t="s">
        <v>551</v>
      </c>
      <c r="K120" s="5" t="s">
        <v>321</v>
      </c>
      <c r="L120" s="5" t="s">
        <v>198</v>
      </c>
    </row>
    <row r="121" customFormat="false" ht="14.9" hidden="false" customHeight="true" outlineLevel="0" collapsed="false">
      <c r="A121" s="5" t="str">
        <f aca="false">HYPERLINK("https://www.fabsurplus.com/sdi_catalog/salesItemDetails.do?id=110724")</f>
        <v>https://www.fabsurplus.com/sdi_catalog/salesItemDetails.do?id=110724</v>
      </c>
      <c r="B121" s="5" t="s">
        <v>552</v>
      </c>
      <c r="C121" s="5" t="s">
        <v>553</v>
      </c>
      <c r="D121" s="5" t="s">
        <v>554</v>
      </c>
      <c r="E121" s="5" t="s">
        <v>555</v>
      </c>
      <c r="F121" s="5" t="s">
        <v>23</v>
      </c>
      <c r="G121" s="5" t="s">
        <v>253</v>
      </c>
      <c r="H121" s="5" t="s">
        <v>41</v>
      </c>
      <c r="I121" s="6" t="n">
        <v>37408</v>
      </c>
      <c r="J121" s="7" t="s">
        <v>556</v>
      </c>
      <c r="K121" s="5" t="s">
        <v>255</v>
      </c>
      <c r="L121" s="5" t="s">
        <v>341</v>
      </c>
    </row>
    <row r="122" customFormat="false" ht="14.9" hidden="false" customHeight="true" outlineLevel="0" collapsed="false">
      <c r="A122" s="2" t="str">
        <f aca="false">HYPERLINK("https://www.fabsurplus.com/sdi_catalog/salesItemDetails.do?id=98465")</f>
        <v>https://www.fabsurplus.com/sdi_catalog/salesItemDetails.do?id=98465</v>
      </c>
      <c r="B122" s="2" t="s">
        <v>557</v>
      </c>
      <c r="C122" s="2" t="s">
        <v>558</v>
      </c>
      <c r="D122" s="2" t="s">
        <v>559</v>
      </c>
      <c r="E122" s="2" t="s">
        <v>560</v>
      </c>
      <c r="F122" s="2" t="s">
        <v>260</v>
      </c>
      <c r="G122" s="2" t="s">
        <v>561</v>
      </c>
      <c r="H122" s="2" t="s">
        <v>41</v>
      </c>
      <c r="I122" s="2"/>
      <c r="J122" s="4" t="s">
        <v>562</v>
      </c>
      <c r="K122" s="2" t="s">
        <v>189</v>
      </c>
      <c r="L122" s="2" t="s">
        <v>563</v>
      </c>
    </row>
    <row r="123" customFormat="false" ht="14.9" hidden="false" customHeight="true" outlineLevel="0" collapsed="false">
      <c r="A123" s="5" t="str">
        <f aca="false">HYPERLINK("https://www.fabsurplus.com/sdi_catalog/salesItemDetails.do?id=98466")</f>
        <v>https://www.fabsurplus.com/sdi_catalog/salesItemDetails.do?id=98466</v>
      </c>
      <c r="B123" s="5" t="s">
        <v>564</v>
      </c>
      <c r="C123" s="5" t="s">
        <v>558</v>
      </c>
      <c r="D123" s="5" t="s">
        <v>559</v>
      </c>
      <c r="E123" s="5" t="s">
        <v>565</v>
      </c>
      <c r="F123" s="5" t="s">
        <v>207</v>
      </c>
      <c r="G123" s="5" t="s">
        <v>367</v>
      </c>
      <c r="H123" s="5" t="s">
        <v>145</v>
      </c>
      <c r="I123" s="5"/>
      <c r="J123" s="7" t="s">
        <v>566</v>
      </c>
      <c r="K123" s="5" t="s">
        <v>567</v>
      </c>
      <c r="L123" s="5" t="s">
        <v>568</v>
      </c>
    </row>
    <row r="124" customFormat="false" ht="14.9" hidden="false" customHeight="true" outlineLevel="0" collapsed="false">
      <c r="A124" s="2" t="str">
        <f aca="false">HYPERLINK("https://www.fabsurplus.com/sdi_catalog/salesItemDetails.do?id=79595")</f>
        <v>https://www.fabsurplus.com/sdi_catalog/salesItemDetails.do?id=79595</v>
      </c>
      <c r="B124" s="2" t="s">
        <v>569</v>
      </c>
      <c r="C124" s="2" t="s">
        <v>570</v>
      </c>
      <c r="D124" s="2" t="s">
        <v>571</v>
      </c>
      <c r="E124" s="2" t="s">
        <v>572</v>
      </c>
      <c r="F124" s="2" t="s">
        <v>23</v>
      </c>
      <c r="G124" s="2" t="s">
        <v>113</v>
      </c>
      <c r="H124" s="2" t="s">
        <v>41</v>
      </c>
      <c r="I124" s="3" t="n">
        <v>40299</v>
      </c>
      <c r="J124" s="4" t="s">
        <v>573</v>
      </c>
      <c r="K124" s="2" t="s">
        <v>20</v>
      </c>
      <c r="L124" s="2" t="s">
        <v>441</v>
      </c>
    </row>
    <row r="125" customFormat="false" ht="14.9" hidden="false" customHeight="true" outlineLevel="0" collapsed="false">
      <c r="A125" s="5" t="str">
        <f aca="false">HYPERLINK("https://www.fabsurplus.com/sdi_catalog/salesItemDetails.do?id=99394")</f>
        <v>https://www.fabsurplus.com/sdi_catalog/salesItemDetails.do?id=99394</v>
      </c>
      <c r="B125" s="5" t="s">
        <v>574</v>
      </c>
      <c r="C125" s="5" t="s">
        <v>575</v>
      </c>
      <c r="D125" s="5" t="s">
        <v>576</v>
      </c>
      <c r="E125" s="5" t="s">
        <v>577</v>
      </c>
      <c r="F125" s="5" t="s">
        <v>23</v>
      </c>
      <c r="G125" s="5" t="s">
        <v>578</v>
      </c>
      <c r="H125" s="5" t="s">
        <v>114</v>
      </c>
      <c r="I125" s="5"/>
      <c r="J125" s="7" t="s">
        <v>579</v>
      </c>
      <c r="K125" s="5" t="s">
        <v>321</v>
      </c>
      <c r="L125" s="5" t="s">
        <v>21</v>
      </c>
    </row>
    <row r="126" customFormat="false" ht="14.9" hidden="false" customHeight="true" outlineLevel="0" collapsed="false">
      <c r="A126" s="2" t="str">
        <f aca="false">HYPERLINK("https://www.fabsurplus.com/sdi_catalog/salesItemDetails.do?id=110609")</f>
        <v>https://www.fabsurplus.com/sdi_catalog/salesItemDetails.do?id=110609</v>
      </c>
      <c r="B126" s="2" t="s">
        <v>580</v>
      </c>
      <c r="C126" s="2" t="s">
        <v>581</v>
      </c>
      <c r="D126" s="2" t="s">
        <v>582</v>
      </c>
      <c r="E126" s="2" t="s">
        <v>583</v>
      </c>
      <c r="F126" s="2" t="s">
        <v>23</v>
      </c>
      <c r="G126" s="2" t="s">
        <v>131</v>
      </c>
      <c r="H126" s="2" t="s">
        <v>18</v>
      </c>
      <c r="I126" s="2"/>
      <c r="J126" s="4" t="s">
        <v>584</v>
      </c>
      <c r="K126" s="2" t="s">
        <v>321</v>
      </c>
      <c r="L126" s="2" t="s">
        <v>226</v>
      </c>
    </row>
    <row r="127" customFormat="false" ht="14.9" hidden="false" customHeight="true" outlineLevel="0" collapsed="false">
      <c r="A127" s="5" t="str">
        <f aca="false">HYPERLINK("https://www.fabsurplus.com/sdi_catalog/salesItemDetails.do?id=110611")</f>
        <v>https://www.fabsurplus.com/sdi_catalog/salesItemDetails.do?id=110611</v>
      </c>
      <c r="B127" s="5" t="s">
        <v>585</v>
      </c>
      <c r="C127" s="5" t="s">
        <v>575</v>
      </c>
      <c r="D127" s="5" t="s">
        <v>586</v>
      </c>
      <c r="E127" s="5" t="s">
        <v>587</v>
      </c>
      <c r="F127" s="5" t="s">
        <v>23</v>
      </c>
      <c r="G127" s="5"/>
      <c r="H127" s="5" t="s">
        <v>18</v>
      </c>
      <c r="I127" s="5"/>
      <c r="J127" s="7" t="s">
        <v>588</v>
      </c>
      <c r="K127" s="5" t="s">
        <v>321</v>
      </c>
      <c r="L127" s="5" t="s">
        <v>249</v>
      </c>
    </row>
    <row r="128" customFormat="false" ht="14.9" hidden="false" customHeight="true" outlineLevel="0" collapsed="false">
      <c r="A128" s="2" t="str">
        <f aca="false">HYPERLINK("https://www.fabsurplus.com/sdi_catalog/salesItemDetails.do?id=110612")</f>
        <v>https://www.fabsurplus.com/sdi_catalog/salesItemDetails.do?id=110612</v>
      </c>
      <c r="B128" s="2" t="s">
        <v>589</v>
      </c>
      <c r="C128" s="2" t="s">
        <v>575</v>
      </c>
      <c r="D128" s="2" t="s">
        <v>590</v>
      </c>
      <c r="E128" s="2" t="s">
        <v>587</v>
      </c>
      <c r="F128" s="2" t="s">
        <v>23</v>
      </c>
      <c r="G128" s="2"/>
      <c r="H128" s="2" t="s">
        <v>18</v>
      </c>
      <c r="I128" s="2"/>
      <c r="J128" s="4" t="s">
        <v>591</v>
      </c>
      <c r="K128" s="2" t="s">
        <v>321</v>
      </c>
      <c r="L128" s="2" t="s">
        <v>134</v>
      </c>
    </row>
    <row r="129" customFormat="false" ht="14.9" hidden="false" customHeight="true" outlineLevel="0" collapsed="false">
      <c r="A129" s="5" t="str">
        <f aca="false">HYPERLINK("https://www.fabsurplus.com/sdi_catalog/salesItemDetails.do?id=106897")</f>
        <v>https://www.fabsurplus.com/sdi_catalog/salesItemDetails.do?id=106897</v>
      </c>
      <c r="B129" s="5" t="s">
        <v>592</v>
      </c>
      <c r="C129" s="5" t="s">
        <v>593</v>
      </c>
      <c r="D129" s="5" t="s">
        <v>582</v>
      </c>
      <c r="E129" s="5" t="s">
        <v>594</v>
      </c>
      <c r="F129" s="5" t="s">
        <v>23</v>
      </c>
      <c r="G129" s="5" t="s">
        <v>131</v>
      </c>
      <c r="H129" s="5" t="s">
        <v>114</v>
      </c>
      <c r="I129" s="5"/>
      <c r="J129" s="7" t="s">
        <v>595</v>
      </c>
      <c r="K129" s="5" t="s">
        <v>321</v>
      </c>
      <c r="L129" s="5" t="s">
        <v>198</v>
      </c>
    </row>
    <row r="130" customFormat="false" ht="14.9" hidden="false" customHeight="true" outlineLevel="0" collapsed="false">
      <c r="A130" s="2" t="str">
        <f aca="false">HYPERLINK("https://www.fabsurplus.com/sdi_catalog/salesItemDetails.do?id=98468")</f>
        <v>https://www.fabsurplus.com/sdi_catalog/salesItemDetails.do?id=98468</v>
      </c>
      <c r="B130" s="2" t="s">
        <v>596</v>
      </c>
      <c r="C130" s="2" t="s">
        <v>597</v>
      </c>
      <c r="D130" s="2" t="s">
        <v>598</v>
      </c>
      <c r="E130" s="2" t="s">
        <v>599</v>
      </c>
      <c r="F130" s="2" t="s">
        <v>23</v>
      </c>
      <c r="G130" s="2" t="s">
        <v>170</v>
      </c>
      <c r="H130" s="2" t="s">
        <v>41</v>
      </c>
      <c r="I130" s="2"/>
      <c r="J130" s="2" t="s">
        <v>188</v>
      </c>
      <c r="K130" s="2" t="s">
        <v>189</v>
      </c>
      <c r="L130" s="2" t="s">
        <v>600</v>
      </c>
    </row>
    <row r="131" customFormat="false" ht="14.9" hidden="false" customHeight="true" outlineLevel="0" collapsed="false">
      <c r="A131" s="5" t="str">
        <f aca="false">HYPERLINK("https://www.fabsurplus.com/sdi_catalog/salesItemDetails.do?id=98469")</f>
        <v>https://www.fabsurplus.com/sdi_catalog/salesItemDetails.do?id=98469</v>
      </c>
      <c r="B131" s="5" t="s">
        <v>601</v>
      </c>
      <c r="C131" s="5" t="s">
        <v>597</v>
      </c>
      <c r="D131" s="5" t="s">
        <v>602</v>
      </c>
      <c r="E131" s="5" t="s">
        <v>599</v>
      </c>
      <c r="F131" s="5" t="s">
        <v>23</v>
      </c>
      <c r="G131" s="5" t="s">
        <v>603</v>
      </c>
      <c r="H131" s="5" t="s">
        <v>41</v>
      </c>
      <c r="I131" s="5"/>
      <c r="J131" s="5" t="s">
        <v>188</v>
      </c>
      <c r="K131" s="5" t="s">
        <v>189</v>
      </c>
      <c r="L131" s="5" t="s">
        <v>43</v>
      </c>
    </row>
    <row r="132" customFormat="false" ht="14.9" hidden="false" customHeight="true" outlineLevel="0" collapsed="false">
      <c r="A132" s="2" t="str">
        <f aca="false">HYPERLINK("https://www.fabsurplus.com/sdi_catalog/salesItemDetails.do?id=106798")</f>
        <v>https://www.fabsurplus.com/sdi_catalog/salesItemDetails.do?id=106798</v>
      </c>
      <c r="B132" s="2" t="s">
        <v>604</v>
      </c>
      <c r="C132" s="2" t="s">
        <v>597</v>
      </c>
      <c r="D132" s="2" t="s">
        <v>605</v>
      </c>
      <c r="E132" s="2" t="s">
        <v>606</v>
      </c>
      <c r="F132" s="2" t="s">
        <v>23</v>
      </c>
      <c r="G132" s="2" t="s">
        <v>47</v>
      </c>
      <c r="H132" s="2" t="s">
        <v>18</v>
      </c>
      <c r="I132" s="3" t="n">
        <v>39600</v>
      </c>
      <c r="J132" s="2" t="s">
        <v>607</v>
      </c>
      <c r="K132" s="2" t="s">
        <v>189</v>
      </c>
      <c r="L132" s="2" t="s">
        <v>600</v>
      </c>
    </row>
    <row r="133" customFormat="false" ht="14.9" hidden="false" customHeight="true" outlineLevel="0" collapsed="false">
      <c r="A133" s="5" t="str">
        <f aca="false">HYPERLINK("https://www.fabsurplus.com/sdi_catalog/salesItemDetails.do?id=103208")</f>
        <v>https://www.fabsurplus.com/sdi_catalog/salesItemDetails.do?id=103208</v>
      </c>
      <c r="B133" s="5" t="s">
        <v>608</v>
      </c>
      <c r="C133" s="5" t="s">
        <v>609</v>
      </c>
      <c r="D133" s="5" t="s">
        <v>610</v>
      </c>
      <c r="E133" s="5" t="s">
        <v>611</v>
      </c>
      <c r="F133" s="5" t="s">
        <v>23</v>
      </c>
      <c r="G133" s="5" t="s">
        <v>231</v>
      </c>
      <c r="H133" s="5" t="s">
        <v>18</v>
      </c>
      <c r="I133" s="6" t="n">
        <v>40817</v>
      </c>
      <c r="J133" s="7" t="s">
        <v>612</v>
      </c>
      <c r="K133" s="5" t="s">
        <v>20</v>
      </c>
      <c r="L133" s="5" t="s">
        <v>613</v>
      </c>
    </row>
    <row r="134" customFormat="false" ht="14.9" hidden="false" customHeight="true" outlineLevel="0" collapsed="false">
      <c r="A134" s="2" t="str">
        <f aca="false">HYPERLINK("https://www.fabsurplus.com/sdi_catalog/salesItemDetails.do?id=106818")</f>
        <v>https://www.fabsurplus.com/sdi_catalog/salesItemDetails.do?id=106818</v>
      </c>
      <c r="B134" s="2" t="s">
        <v>614</v>
      </c>
      <c r="C134" s="2" t="s">
        <v>615</v>
      </c>
      <c r="D134" s="2" t="s">
        <v>616</v>
      </c>
      <c r="E134" s="2" t="s">
        <v>617</v>
      </c>
      <c r="F134" s="2" t="s">
        <v>23</v>
      </c>
      <c r="G134" s="2" t="s">
        <v>618</v>
      </c>
      <c r="H134" s="2" t="s">
        <v>18</v>
      </c>
      <c r="I134" s="2"/>
      <c r="J134" s="2" t="s">
        <v>213</v>
      </c>
      <c r="K134" s="2" t="s">
        <v>189</v>
      </c>
      <c r="L134" s="2" t="s">
        <v>198</v>
      </c>
    </row>
    <row r="135" customFormat="false" ht="14.9" hidden="false" customHeight="true" outlineLevel="0" collapsed="false">
      <c r="A135" s="5" t="str">
        <f aca="false">HYPERLINK("https://www.fabsurplus.com/sdi_catalog/salesItemDetails.do?id=106819")</f>
        <v>https://www.fabsurplus.com/sdi_catalog/salesItemDetails.do?id=106819</v>
      </c>
      <c r="B135" s="5" t="s">
        <v>619</v>
      </c>
      <c r="C135" s="5" t="s">
        <v>615</v>
      </c>
      <c r="D135" s="5" t="s">
        <v>620</v>
      </c>
      <c r="E135" s="5" t="s">
        <v>617</v>
      </c>
      <c r="F135" s="5" t="s">
        <v>23</v>
      </c>
      <c r="G135" s="5" t="s">
        <v>618</v>
      </c>
      <c r="H135" s="5" t="s">
        <v>18</v>
      </c>
      <c r="I135" s="5"/>
      <c r="J135" s="5" t="s">
        <v>213</v>
      </c>
      <c r="K135" s="5" t="s">
        <v>189</v>
      </c>
      <c r="L135" s="5" t="s">
        <v>249</v>
      </c>
    </row>
    <row r="136" customFormat="false" ht="14.9" hidden="false" customHeight="true" outlineLevel="0" collapsed="false">
      <c r="A136" s="2" t="str">
        <f aca="false">HYPERLINK("https://www.fabsurplus.com/sdi_catalog/salesItemDetails.do?id=71632")</f>
        <v>https://www.fabsurplus.com/sdi_catalog/salesItemDetails.do?id=71632</v>
      </c>
      <c r="B136" s="2" t="s">
        <v>621</v>
      </c>
      <c r="C136" s="2" t="s">
        <v>622</v>
      </c>
      <c r="D136" s="2" t="s">
        <v>623</v>
      </c>
      <c r="E136" s="2" t="s">
        <v>624</v>
      </c>
      <c r="F136" s="2" t="s">
        <v>23</v>
      </c>
      <c r="G136" s="2" t="s">
        <v>131</v>
      </c>
      <c r="H136" s="2" t="s">
        <v>18</v>
      </c>
      <c r="I136" s="3" t="n">
        <v>35156</v>
      </c>
      <c r="J136" s="4" t="s">
        <v>625</v>
      </c>
      <c r="K136" s="2" t="s">
        <v>20</v>
      </c>
      <c r="L136" s="2" t="s">
        <v>626</v>
      </c>
    </row>
    <row r="137" customFormat="false" ht="14.9" hidden="false" customHeight="true" outlineLevel="0" collapsed="false">
      <c r="A137" s="5" t="str">
        <f aca="false">HYPERLINK("https://www.fabsurplus.com/sdi_catalog/salesItemDetails.do?id=106820")</f>
        <v>https://www.fabsurplus.com/sdi_catalog/salesItemDetails.do?id=106820</v>
      </c>
      <c r="B137" s="5" t="s">
        <v>627</v>
      </c>
      <c r="C137" s="5" t="s">
        <v>628</v>
      </c>
      <c r="D137" s="5" t="s">
        <v>629</v>
      </c>
      <c r="E137" s="5" t="s">
        <v>630</v>
      </c>
      <c r="F137" s="5" t="s">
        <v>23</v>
      </c>
      <c r="G137" s="5" t="s">
        <v>131</v>
      </c>
      <c r="H137" s="5" t="s">
        <v>41</v>
      </c>
      <c r="I137" s="5"/>
      <c r="J137" s="7" t="s">
        <v>631</v>
      </c>
      <c r="K137" s="5" t="s">
        <v>189</v>
      </c>
      <c r="L137" s="5" t="s">
        <v>380</v>
      </c>
    </row>
    <row r="138" customFormat="false" ht="14.9" hidden="false" customHeight="true" outlineLevel="0" collapsed="false">
      <c r="A138" s="2" t="str">
        <f aca="false">HYPERLINK("https://www.fabsurplus.com/sdi_catalog/salesItemDetails.do?id=15066")</f>
        <v>https://www.fabsurplus.com/sdi_catalog/salesItemDetails.do?id=15066</v>
      </c>
      <c r="B138" s="2" t="s">
        <v>632</v>
      </c>
      <c r="C138" s="2" t="s">
        <v>633</v>
      </c>
      <c r="D138" s="2" t="s">
        <v>634</v>
      </c>
      <c r="E138" s="2" t="s">
        <v>635</v>
      </c>
      <c r="F138" s="2" t="s">
        <v>23</v>
      </c>
      <c r="G138" s="2" t="s">
        <v>636</v>
      </c>
      <c r="H138" s="2" t="s">
        <v>18</v>
      </c>
      <c r="I138" s="3" t="n">
        <v>37408</v>
      </c>
      <c r="J138" s="4" t="s">
        <v>637</v>
      </c>
      <c r="K138" s="2" t="s">
        <v>20</v>
      </c>
      <c r="L138" s="2" t="s">
        <v>362</v>
      </c>
    </row>
    <row r="139" customFormat="false" ht="14.9" hidden="false" customHeight="true" outlineLevel="0" collapsed="false">
      <c r="A139" s="5" t="str">
        <f aca="false">HYPERLINK("https://www.fabsurplus.com/sdi_catalog/salesItemDetails.do?id=111399")</f>
        <v>https://www.fabsurplus.com/sdi_catalog/salesItemDetails.do?id=111399</v>
      </c>
      <c r="B139" s="5" t="s">
        <v>638</v>
      </c>
      <c r="C139" s="5" t="s">
        <v>639</v>
      </c>
      <c r="D139" s="5" t="s">
        <v>640</v>
      </c>
      <c r="E139" s="5" t="s">
        <v>641</v>
      </c>
      <c r="F139" s="5" t="s">
        <v>23</v>
      </c>
      <c r="G139" s="5" t="s">
        <v>113</v>
      </c>
      <c r="H139" s="5" t="s">
        <v>41</v>
      </c>
      <c r="I139" s="5"/>
      <c r="J139" s="7" t="s">
        <v>642</v>
      </c>
      <c r="K139" s="5" t="s">
        <v>643</v>
      </c>
      <c r="L139" s="5" t="s">
        <v>353</v>
      </c>
    </row>
    <row r="140" customFormat="false" ht="14.9" hidden="false" customHeight="true" outlineLevel="0" collapsed="false">
      <c r="A140" s="2" t="str">
        <f aca="false">HYPERLINK("https://www.fabsurplus.com/sdi_catalog/salesItemDetails.do?id=33542")</f>
        <v>https://www.fabsurplus.com/sdi_catalog/salesItemDetails.do?id=33542</v>
      </c>
      <c r="B140" s="2" t="s">
        <v>644</v>
      </c>
      <c r="C140" s="2" t="s">
        <v>645</v>
      </c>
      <c r="D140" s="2" t="s">
        <v>646</v>
      </c>
      <c r="E140" s="2" t="s">
        <v>647</v>
      </c>
      <c r="F140" s="2" t="s">
        <v>23</v>
      </c>
      <c r="G140" s="2" t="s">
        <v>636</v>
      </c>
      <c r="H140" s="2" t="s">
        <v>41</v>
      </c>
      <c r="I140" s="2"/>
      <c r="J140" s="4" t="s">
        <v>648</v>
      </c>
      <c r="K140" s="2" t="s">
        <v>649</v>
      </c>
      <c r="L140" s="2" t="s">
        <v>650</v>
      </c>
    </row>
    <row r="141" customFormat="false" ht="14.9" hidden="false" customHeight="true" outlineLevel="0" collapsed="false">
      <c r="A141" s="5" t="str">
        <f aca="false">HYPERLINK("https://www.fabsurplus.com/sdi_catalog/salesItemDetails.do?id=98730")</f>
        <v>https://www.fabsurplus.com/sdi_catalog/salesItemDetails.do?id=98730</v>
      </c>
      <c r="B141" s="5" t="s">
        <v>651</v>
      </c>
      <c r="C141" s="5" t="s">
        <v>652</v>
      </c>
      <c r="D141" s="5" t="s">
        <v>653</v>
      </c>
      <c r="E141" s="5" t="s">
        <v>654</v>
      </c>
      <c r="F141" s="5" t="s">
        <v>23</v>
      </c>
      <c r="G141" s="5" t="s">
        <v>231</v>
      </c>
      <c r="H141" s="5" t="s">
        <v>18</v>
      </c>
      <c r="I141" s="6" t="n">
        <v>39356</v>
      </c>
      <c r="J141" s="7" t="s">
        <v>655</v>
      </c>
      <c r="K141" s="5" t="s">
        <v>20</v>
      </c>
      <c r="L141" s="5" t="s">
        <v>77</v>
      </c>
    </row>
    <row r="142" customFormat="false" ht="14.9" hidden="false" customHeight="true" outlineLevel="0" collapsed="false">
      <c r="A142" s="2" t="str">
        <f aca="false">HYPERLINK("https://www.fabsurplus.com/sdi_catalog/salesItemDetails.do?id=79571")</f>
        <v>https://www.fabsurplus.com/sdi_catalog/salesItemDetails.do?id=79571</v>
      </c>
      <c r="B142" s="2" t="s">
        <v>656</v>
      </c>
      <c r="C142" s="2" t="s">
        <v>657</v>
      </c>
      <c r="D142" s="2" t="s">
        <v>658</v>
      </c>
      <c r="E142" s="2" t="s">
        <v>659</v>
      </c>
      <c r="F142" s="2" t="s">
        <v>23</v>
      </c>
      <c r="G142" s="2" t="s">
        <v>660</v>
      </c>
      <c r="H142" s="2" t="s">
        <v>41</v>
      </c>
      <c r="I142" s="3" t="n">
        <v>34090</v>
      </c>
      <c r="J142" s="4" t="s">
        <v>661</v>
      </c>
      <c r="K142" s="2" t="s">
        <v>20</v>
      </c>
      <c r="L142" s="2" t="s">
        <v>50</v>
      </c>
    </row>
    <row r="143" customFormat="false" ht="14.9" hidden="false" customHeight="true" outlineLevel="0" collapsed="false">
      <c r="A143" s="5" t="str">
        <f aca="false">HYPERLINK("https://www.fabsurplus.com/sdi_catalog/salesItemDetails.do?id=79572")</f>
        <v>https://www.fabsurplus.com/sdi_catalog/salesItemDetails.do?id=79572</v>
      </c>
      <c r="B143" s="5" t="s">
        <v>662</v>
      </c>
      <c r="C143" s="5" t="s">
        <v>657</v>
      </c>
      <c r="D143" s="5" t="s">
        <v>658</v>
      </c>
      <c r="E143" s="5" t="s">
        <v>659</v>
      </c>
      <c r="F143" s="5" t="s">
        <v>23</v>
      </c>
      <c r="G143" s="5" t="s">
        <v>660</v>
      </c>
      <c r="H143" s="5" t="s">
        <v>41</v>
      </c>
      <c r="I143" s="6" t="n">
        <v>34090</v>
      </c>
      <c r="J143" s="7" t="s">
        <v>661</v>
      </c>
      <c r="K143" s="5" t="s">
        <v>20</v>
      </c>
      <c r="L143" s="5" t="s">
        <v>613</v>
      </c>
    </row>
    <row r="144" customFormat="false" ht="14.9" hidden="false" customHeight="true" outlineLevel="0" collapsed="false">
      <c r="A144" s="2" t="str">
        <f aca="false">HYPERLINK("https://www.fabsurplus.com/sdi_catalog/salesItemDetails.do?id=4007")</f>
        <v>https://www.fabsurplus.com/sdi_catalog/salesItemDetails.do?id=4007</v>
      </c>
      <c r="B144" s="2" t="s">
        <v>663</v>
      </c>
      <c r="C144" s="2" t="s">
        <v>664</v>
      </c>
      <c r="D144" s="2" t="s">
        <v>665</v>
      </c>
      <c r="E144" s="2" t="s">
        <v>666</v>
      </c>
      <c r="F144" s="2" t="s">
        <v>23</v>
      </c>
      <c r="G144" s="2" t="s">
        <v>367</v>
      </c>
      <c r="H144" s="2" t="s">
        <v>18</v>
      </c>
      <c r="I144" s="3" t="n">
        <v>34820</v>
      </c>
      <c r="J144" s="4" t="s">
        <v>667</v>
      </c>
      <c r="K144" s="2" t="s">
        <v>668</v>
      </c>
      <c r="L144" s="2" t="s">
        <v>50</v>
      </c>
    </row>
    <row r="145" customFormat="false" ht="14.9" hidden="false" customHeight="true" outlineLevel="0" collapsed="false">
      <c r="A145" s="5" t="str">
        <f aca="false">HYPERLINK("https://www.fabsurplus.com/sdi_catalog/salesItemDetails.do?id=108284")</f>
        <v>https://www.fabsurplus.com/sdi_catalog/salesItemDetails.do?id=108284</v>
      </c>
      <c r="B145" s="5" t="s">
        <v>669</v>
      </c>
      <c r="C145" s="5" t="s">
        <v>670</v>
      </c>
      <c r="D145" s="5" t="s">
        <v>671</v>
      </c>
      <c r="E145" s="5" t="s">
        <v>672</v>
      </c>
      <c r="F145" s="5" t="s">
        <v>23</v>
      </c>
      <c r="G145" s="5" t="s">
        <v>170</v>
      </c>
      <c r="H145" s="5" t="s">
        <v>18</v>
      </c>
      <c r="I145" s="6" t="n">
        <v>41061</v>
      </c>
      <c r="J145" s="7" t="s">
        <v>673</v>
      </c>
      <c r="K145" s="5" t="s">
        <v>255</v>
      </c>
      <c r="L145" s="5" t="s">
        <v>430</v>
      </c>
    </row>
    <row r="146" customFormat="false" ht="14.9" hidden="false" customHeight="true" outlineLevel="0" collapsed="false">
      <c r="A146" s="2" t="str">
        <f aca="false">HYPERLINK("https://www.fabsurplus.com/sdi_catalog/salesItemDetails.do?id=98474")</f>
        <v>https://www.fabsurplus.com/sdi_catalog/salesItemDetails.do?id=98474</v>
      </c>
      <c r="B146" s="2" t="s">
        <v>674</v>
      </c>
      <c r="C146" s="2" t="s">
        <v>675</v>
      </c>
      <c r="D146" s="2" t="s">
        <v>676</v>
      </c>
      <c r="E146" s="2" t="s">
        <v>677</v>
      </c>
      <c r="F146" s="2" t="s">
        <v>260</v>
      </c>
      <c r="G146" s="2" t="s">
        <v>208</v>
      </c>
      <c r="H146" s="2" t="s">
        <v>18</v>
      </c>
      <c r="I146" s="2"/>
      <c r="J146" s="2" t="s">
        <v>188</v>
      </c>
      <c r="K146" s="2" t="s">
        <v>189</v>
      </c>
      <c r="L146" s="2" t="s">
        <v>134</v>
      </c>
    </row>
    <row r="147" customFormat="false" ht="14.9" hidden="false" customHeight="true" outlineLevel="0" collapsed="false">
      <c r="A147" s="5" t="str">
        <f aca="false">HYPERLINK("https://www.fabsurplus.com/sdi_catalog/salesItemDetails.do?id=98476")</f>
        <v>https://www.fabsurplus.com/sdi_catalog/salesItemDetails.do?id=98476</v>
      </c>
      <c r="B147" s="5" t="s">
        <v>678</v>
      </c>
      <c r="C147" s="5" t="s">
        <v>675</v>
      </c>
      <c r="D147" s="5" t="s">
        <v>679</v>
      </c>
      <c r="E147" s="5" t="s">
        <v>680</v>
      </c>
      <c r="F147" s="5" t="s">
        <v>207</v>
      </c>
      <c r="G147" s="5" t="s">
        <v>208</v>
      </c>
      <c r="H147" s="5" t="s">
        <v>41</v>
      </c>
      <c r="I147" s="5"/>
      <c r="J147" s="7" t="s">
        <v>681</v>
      </c>
      <c r="K147" s="5" t="s">
        <v>189</v>
      </c>
      <c r="L147" s="5" t="s">
        <v>134</v>
      </c>
    </row>
    <row r="148" customFormat="false" ht="14.9" hidden="false" customHeight="true" outlineLevel="0" collapsed="false">
      <c r="A148" s="2" t="str">
        <f aca="false">HYPERLINK("https://www.fabsurplus.com/sdi_catalog/salesItemDetails.do?id=98477")</f>
        <v>https://www.fabsurplus.com/sdi_catalog/salesItemDetails.do?id=98477</v>
      </c>
      <c r="B148" s="2" t="s">
        <v>682</v>
      </c>
      <c r="C148" s="2" t="s">
        <v>675</v>
      </c>
      <c r="D148" s="2" t="s">
        <v>683</v>
      </c>
      <c r="E148" s="2" t="s">
        <v>684</v>
      </c>
      <c r="F148" s="2" t="s">
        <v>207</v>
      </c>
      <c r="G148" s="2" t="s">
        <v>131</v>
      </c>
      <c r="H148" s="2" t="s">
        <v>18</v>
      </c>
      <c r="I148" s="2"/>
      <c r="J148" s="2" t="s">
        <v>188</v>
      </c>
      <c r="K148" s="2" t="s">
        <v>189</v>
      </c>
      <c r="L148" s="2" t="s">
        <v>134</v>
      </c>
    </row>
    <row r="149" customFormat="false" ht="14.9" hidden="false" customHeight="true" outlineLevel="0" collapsed="false">
      <c r="A149" s="5" t="str">
        <f aca="false">HYPERLINK("https://www.fabsurplus.com/sdi_catalog/salesItemDetails.do?id=98478")</f>
        <v>https://www.fabsurplus.com/sdi_catalog/salesItemDetails.do?id=98478</v>
      </c>
      <c r="B149" s="5" t="s">
        <v>685</v>
      </c>
      <c r="C149" s="5" t="s">
        <v>675</v>
      </c>
      <c r="D149" s="5" t="s">
        <v>686</v>
      </c>
      <c r="E149" s="5" t="s">
        <v>687</v>
      </c>
      <c r="F149" s="5" t="s">
        <v>23</v>
      </c>
      <c r="G149" s="5" t="s">
        <v>131</v>
      </c>
      <c r="H149" s="5" t="s">
        <v>18</v>
      </c>
      <c r="I149" s="5"/>
      <c r="J149" s="5" t="s">
        <v>188</v>
      </c>
      <c r="K149" s="5" t="s">
        <v>189</v>
      </c>
      <c r="L149" s="5" t="s">
        <v>134</v>
      </c>
    </row>
    <row r="150" customFormat="false" ht="14.9" hidden="false" customHeight="true" outlineLevel="0" collapsed="false">
      <c r="A150" s="2" t="str">
        <f aca="false">HYPERLINK("https://www.fabsurplus.com/sdi_catalog/salesItemDetails.do?id=106821")</f>
        <v>https://www.fabsurplus.com/sdi_catalog/salesItemDetails.do?id=106821</v>
      </c>
      <c r="B150" s="2" t="s">
        <v>688</v>
      </c>
      <c r="C150" s="2" t="s">
        <v>675</v>
      </c>
      <c r="D150" s="2" t="s">
        <v>689</v>
      </c>
      <c r="E150" s="2" t="s">
        <v>690</v>
      </c>
      <c r="F150" s="2" t="s">
        <v>23</v>
      </c>
      <c r="G150" s="2" t="s">
        <v>131</v>
      </c>
      <c r="H150" s="2" t="s">
        <v>41</v>
      </c>
      <c r="I150" s="2"/>
      <c r="J150" s="2" t="s">
        <v>213</v>
      </c>
      <c r="K150" s="2" t="s">
        <v>189</v>
      </c>
      <c r="L150" s="2" t="s">
        <v>43</v>
      </c>
    </row>
    <row r="151" customFormat="false" ht="14.9" hidden="false" customHeight="true" outlineLevel="0" collapsed="false">
      <c r="A151" s="5" t="str">
        <f aca="false">HYPERLINK("https://www.fabsurplus.com/sdi_catalog/salesItemDetails.do?id=106822")</f>
        <v>https://www.fabsurplus.com/sdi_catalog/salesItemDetails.do?id=106822</v>
      </c>
      <c r="B151" s="5" t="s">
        <v>691</v>
      </c>
      <c r="C151" s="5" t="s">
        <v>675</v>
      </c>
      <c r="D151" s="5" t="s">
        <v>692</v>
      </c>
      <c r="E151" s="5" t="s">
        <v>693</v>
      </c>
      <c r="F151" s="5" t="s">
        <v>23</v>
      </c>
      <c r="G151" s="5" t="s">
        <v>694</v>
      </c>
      <c r="H151" s="5" t="s">
        <v>18</v>
      </c>
      <c r="I151" s="5"/>
      <c r="J151" s="5" t="s">
        <v>213</v>
      </c>
      <c r="K151" s="5" t="s">
        <v>189</v>
      </c>
      <c r="L151" s="5" t="s">
        <v>695</v>
      </c>
    </row>
    <row r="152" customFormat="false" ht="14.9" hidden="false" customHeight="true" outlineLevel="0" collapsed="false">
      <c r="A152" s="2" t="str">
        <f aca="false">HYPERLINK("https://www.fabsurplus.com/sdi_catalog/salesItemDetails.do?id=71902")</f>
        <v>https://www.fabsurplus.com/sdi_catalog/salesItemDetails.do?id=71902</v>
      </c>
      <c r="B152" s="2" t="s">
        <v>696</v>
      </c>
      <c r="C152" s="2" t="s">
        <v>697</v>
      </c>
      <c r="D152" s="2" t="s">
        <v>698</v>
      </c>
      <c r="E152" s="2" t="s">
        <v>699</v>
      </c>
      <c r="F152" s="2" t="s">
        <v>23</v>
      </c>
      <c r="G152" s="2" t="s">
        <v>700</v>
      </c>
      <c r="H152" s="2" t="s">
        <v>41</v>
      </c>
      <c r="I152" s="3" t="n">
        <v>36647</v>
      </c>
      <c r="J152" s="4" t="s">
        <v>701</v>
      </c>
      <c r="K152" s="2" t="s">
        <v>20</v>
      </c>
      <c r="L152" s="2" t="s">
        <v>613</v>
      </c>
    </row>
    <row r="153" customFormat="false" ht="14.9" hidden="false" customHeight="true" outlineLevel="0" collapsed="false">
      <c r="A153" s="5" t="str">
        <f aca="false">HYPERLINK("https://www.fabsurplus.com/sdi_catalog/salesItemDetails.do?id=79592")</f>
        <v>https://www.fabsurplus.com/sdi_catalog/salesItemDetails.do?id=79592</v>
      </c>
      <c r="B153" s="5" t="s">
        <v>702</v>
      </c>
      <c r="C153" s="5" t="s">
        <v>703</v>
      </c>
      <c r="D153" s="5" t="s">
        <v>704</v>
      </c>
      <c r="E153" s="5" t="s">
        <v>705</v>
      </c>
      <c r="F153" s="5" t="s">
        <v>23</v>
      </c>
      <c r="G153" s="5" t="s">
        <v>87</v>
      </c>
      <c r="H153" s="5" t="s">
        <v>41</v>
      </c>
      <c r="I153" s="6" t="n">
        <v>39203</v>
      </c>
      <c r="J153" s="7" t="s">
        <v>706</v>
      </c>
      <c r="K153" s="5" t="s">
        <v>20</v>
      </c>
      <c r="L153" s="5" t="s">
        <v>94</v>
      </c>
    </row>
    <row r="154" customFormat="false" ht="14.9" hidden="false" customHeight="true" outlineLevel="0" collapsed="false">
      <c r="A154" s="2" t="str">
        <f aca="false">HYPERLINK("https://www.fabsurplus.com/sdi_catalog/salesItemDetails.do?id=79593")</f>
        <v>https://www.fabsurplus.com/sdi_catalog/salesItemDetails.do?id=79593</v>
      </c>
      <c r="B154" s="2" t="s">
        <v>707</v>
      </c>
      <c r="C154" s="2" t="s">
        <v>703</v>
      </c>
      <c r="D154" s="2" t="s">
        <v>704</v>
      </c>
      <c r="E154" s="2" t="s">
        <v>708</v>
      </c>
      <c r="F154" s="2" t="s">
        <v>23</v>
      </c>
      <c r="G154" s="2" t="s">
        <v>87</v>
      </c>
      <c r="H154" s="2" t="s">
        <v>41</v>
      </c>
      <c r="I154" s="3" t="n">
        <v>38473</v>
      </c>
      <c r="J154" s="4" t="s">
        <v>709</v>
      </c>
      <c r="K154" s="2" t="s">
        <v>20</v>
      </c>
      <c r="L154" s="2" t="s">
        <v>94</v>
      </c>
    </row>
    <row r="155" customFormat="false" ht="14.9" hidden="false" customHeight="true" outlineLevel="0" collapsed="false">
      <c r="A155" s="5" t="str">
        <f aca="false">HYPERLINK("https://www.fabsurplus.com/sdi_catalog/salesItemDetails.do?id=98480")</f>
        <v>https://www.fabsurplus.com/sdi_catalog/salesItemDetails.do?id=98480</v>
      </c>
      <c r="B155" s="5" t="s">
        <v>710</v>
      </c>
      <c r="C155" s="5" t="s">
        <v>711</v>
      </c>
      <c r="D155" s="5" t="s">
        <v>712</v>
      </c>
      <c r="E155" s="5" t="s">
        <v>713</v>
      </c>
      <c r="F155" s="5" t="s">
        <v>207</v>
      </c>
      <c r="G155" s="5" t="s">
        <v>367</v>
      </c>
      <c r="H155" s="5" t="s">
        <v>18</v>
      </c>
      <c r="I155" s="5"/>
      <c r="J155" s="5" t="s">
        <v>188</v>
      </c>
      <c r="K155" s="5" t="s">
        <v>189</v>
      </c>
      <c r="L155" s="5" t="s">
        <v>563</v>
      </c>
    </row>
    <row r="156" customFormat="false" ht="14.9" hidden="false" customHeight="true" outlineLevel="0" collapsed="false">
      <c r="A156" s="2" t="str">
        <f aca="false">HYPERLINK("https://www.fabsurplus.com/sdi_catalog/salesItemDetails.do?id=98481")</f>
        <v>https://www.fabsurplus.com/sdi_catalog/salesItemDetails.do?id=98481</v>
      </c>
      <c r="B156" s="2" t="s">
        <v>714</v>
      </c>
      <c r="C156" s="2" t="s">
        <v>711</v>
      </c>
      <c r="D156" s="2" t="s">
        <v>715</v>
      </c>
      <c r="E156" s="2" t="s">
        <v>713</v>
      </c>
      <c r="F156" s="2" t="s">
        <v>207</v>
      </c>
      <c r="G156" s="2" t="s">
        <v>131</v>
      </c>
      <c r="H156" s="2" t="s">
        <v>18</v>
      </c>
      <c r="I156" s="2"/>
      <c r="J156" s="2" t="s">
        <v>188</v>
      </c>
      <c r="K156" s="2" t="s">
        <v>189</v>
      </c>
      <c r="L156" s="2" t="s">
        <v>716</v>
      </c>
    </row>
    <row r="157" customFormat="false" ht="14.9" hidden="false" customHeight="true" outlineLevel="0" collapsed="false">
      <c r="A157" s="5" t="str">
        <f aca="false">HYPERLINK("https://www.fabsurplus.com/sdi_catalog/salesItemDetails.do?id=98482")</f>
        <v>https://www.fabsurplus.com/sdi_catalog/salesItemDetails.do?id=98482</v>
      </c>
      <c r="B157" s="5" t="s">
        <v>717</v>
      </c>
      <c r="C157" s="5" t="s">
        <v>711</v>
      </c>
      <c r="D157" s="5" t="s">
        <v>718</v>
      </c>
      <c r="E157" s="5" t="s">
        <v>719</v>
      </c>
      <c r="F157" s="5" t="s">
        <v>23</v>
      </c>
      <c r="G157" s="5" t="s">
        <v>170</v>
      </c>
      <c r="H157" s="5" t="s">
        <v>41</v>
      </c>
      <c r="I157" s="5"/>
      <c r="J157" s="7" t="s">
        <v>720</v>
      </c>
      <c r="K157" s="5" t="s">
        <v>189</v>
      </c>
      <c r="L157" s="5" t="s">
        <v>43</v>
      </c>
    </row>
    <row r="158" customFormat="false" ht="14.9" hidden="false" customHeight="true" outlineLevel="0" collapsed="false">
      <c r="A158" s="2" t="str">
        <f aca="false">HYPERLINK("https://www.fabsurplus.com/sdi_catalog/salesItemDetails.do?id=98483")</f>
        <v>https://www.fabsurplus.com/sdi_catalog/salesItemDetails.do?id=98483</v>
      </c>
      <c r="B158" s="2" t="s">
        <v>721</v>
      </c>
      <c r="C158" s="2" t="s">
        <v>711</v>
      </c>
      <c r="D158" s="2" t="s">
        <v>722</v>
      </c>
      <c r="E158" s="2" t="s">
        <v>723</v>
      </c>
      <c r="F158" s="2" t="s">
        <v>23</v>
      </c>
      <c r="G158" s="2" t="s">
        <v>170</v>
      </c>
      <c r="H158" s="2" t="s">
        <v>41</v>
      </c>
      <c r="I158" s="2"/>
      <c r="J158" s="4" t="s">
        <v>724</v>
      </c>
      <c r="K158" s="2" t="s">
        <v>189</v>
      </c>
      <c r="L158" s="2" t="s">
        <v>43</v>
      </c>
    </row>
    <row r="159" customFormat="false" ht="14.9" hidden="false" customHeight="true" outlineLevel="0" collapsed="false">
      <c r="A159" s="5" t="str">
        <f aca="false">HYPERLINK("https://www.fabsurplus.com/sdi_catalog/salesItemDetails.do?id=106823")</f>
        <v>https://www.fabsurplus.com/sdi_catalog/salesItemDetails.do?id=106823</v>
      </c>
      <c r="B159" s="5" t="s">
        <v>725</v>
      </c>
      <c r="C159" s="5" t="s">
        <v>711</v>
      </c>
      <c r="D159" s="5" t="s">
        <v>726</v>
      </c>
      <c r="E159" s="5" t="s">
        <v>727</v>
      </c>
      <c r="F159" s="5" t="s">
        <v>23</v>
      </c>
      <c r="G159" s="5" t="s">
        <v>131</v>
      </c>
      <c r="H159" s="5" t="s">
        <v>18</v>
      </c>
      <c r="I159" s="5"/>
      <c r="J159" s="5" t="s">
        <v>213</v>
      </c>
      <c r="K159" s="5" t="s">
        <v>189</v>
      </c>
      <c r="L159" s="5" t="s">
        <v>563</v>
      </c>
    </row>
    <row r="160" customFormat="false" ht="14.9" hidden="false" customHeight="true" outlineLevel="0" collapsed="false">
      <c r="A160" s="2" t="str">
        <f aca="false">HYPERLINK("https://www.fabsurplus.com/sdi_catalog/salesItemDetails.do?id=99382")</f>
        <v>https://www.fabsurplus.com/sdi_catalog/salesItemDetails.do?id=99382</v>
      </c>
      <c r="B160" s="2" t="s">
        <v>728</v>
      </c>
      <c r="C160" s="2" t="s">
        <v>729</v>
      </c>
      <c r="D160" s="2" t="s">
        <v>730</v>
      </c>
      <c r="E160" s="2" t="s">
        <v>69</v>
      </c>
      <c r="F160" s="2" t="s">
        <v>23</v>
      </c>
      <c r="G160" s="2" t="s">
        <v>55</v>
      </c>
      <c r="H160" s="2" t="s">
        <v>41</v>
      </c>
      <c r="I160" s="2"/>
      <c r="J160" s="4" t="s">
        <v>731</v>
      </c>
      <c r="K160" s="2" t="s">
        <v>57</v>
      </c>
      <c r="L160" s="2" t="s">
        <v>436</v>
      </c>
    </row>
    <row r="161" customFormat="false" ht="14.9" hidden="false" customHeight="true" outlineLevel="0" collapsed="false">
      <c r="A161" s="5" t="str">
        <f aca="false">HYPERLINK("https://www.fabsurplus.com/sdi_catalog/salesItemDetails.do?id=99383")</f>
        <v>https://www.fabsurplus.com/sdi_catalog/salesItemDetails.do?id=99383</v>
      </c>
      <c r="B161" s="5" t="s">
        <v>732</v>
      </c>
      <c r="C161" s="5" t="s">
        <v>729</v>
      </c>
      <c r="D161" s="5" t="s">
        <v>730</v>
      </c>
      <c r="E161" s="5" t="s">
        <v>69</v>
      </c>
      <c r="F161" s="5" t="s">
        <v>23</v>
      </c>
      <c r="G161" s="5" t="s">
        <v>55</v>
      </c>
      <c r="H161" s="5" t="s">
        <v>41</v>
      </c>
      <c r="I161" s="5"/>
      <c r="J161" s="7" t="s">
        <v>733</v>
      </c>
      <c r="K161" s="5" t="s">
        <v>57</v>
      </c>
      <c r="L161" s="5" t="s">
        <v>436</v>
      </c>
    </row>
    <row r="162" customFormat="false" ht="14.9" hidden="false" customHeight="true" outlineLevel="0" collapsed="false">
      <c r="A162" s="2" t="str">
        <f aca="false">HYPERLINK("https://www.fabsurplus.com/sdi_catalog/salesItemDetails.do?id=98484")</f>
        <v>https://www.fabsurplus.com/sdi_catalog/salesItemDetails.do?id=98484</v>
      </c>
      <c r="B162" s="2" t="s">
        <v>734</v>
      </c>
      <c r="C162" s="2" t="s">
        <v>735</v>
      </c>
      <c r="D162" s="2" t="s">
        <v>736</v>
      </c>
      <c r="E162" s="2" t="s">
        <v>737</v>
      </c>
      <c r="F162" s="2" t="s">
        <v>23</v>
      </c>
      <c r="G162" s="2" t="s">
        <v>738</v>
      </c>
      <c r="H162" s="2" t="s">
        <v>18</v>
      </c>
      <c r="I162" s="2"/>
      <c r="J162" s="2" t="s">
        <v>188</v>
      </c>
      <c r="K162" s="2" t="s">
        <v>189</v>
      </c>
      <c r="L162" s="2" t="s">
        <v>203</v>
      </c>
    </row>
    <row r="163" customFormat="false" ht="14.9" hidden="false" customHeight="true" outlineLevel="0" collapsed="false">
      <c r="A163" s="5" t="str">
        <f aca="false">HYPERLINK("https://www.fabsurplus.com/sdi_catalog/salesItemDetails.do?id=98485")</f>
        <v>https://www.fabsurplus.com/sdi_catalog/salesItemDetails.do?id=98485</v>
      </c>
      <c r="B163" s="5" t="s">
        <v>739</v>
      </c>
      <c r="C163" s="5" t="s">
        <v>735</v>
      </c>
      <c r="D163" s="5" t="s">
        <v>740</v>
      </c>
      <c r="E163" s="5" t="s">
        <v>741</v>
      </c>
      <c r="F163" s="5" t="s">
        <v>260</v>
      </c>
      <c r="G163" s="5" t="s">
        <v>738</v>
      </c>
      <c r="H163" s="5" t="s">
        <v>18</v>
      </c>
      <c r="I163" s="5"/>
      <c r="J163" s="7" t="s">
        <v>742</v>
      </c>
      <c r="K163" s="5" t="s">
        <v>189</v>
      </c>
      <c r="L163" s="5" t="s">
        <v>743</v>
      </c>
    </row>
    <row r="164" customFormat="false" ht="14.9" hidden="false" customHeight="true" outlineLevel="0" collapsed="false">
      <c r="A164" s="2" t="str">
        <f aca="false">HYPERLINK("https://www.fabsurplus.com/sdi_catalog/salesItemDetails.do?id=103456")</f>
        <v>https://www.fabsurplus.com/sdi_catalog/salesItemDetails.do?id=103456</v>
      </c>
      <c r="B164" s="2" t="s">
        <v>744</v>
      </c>
      <c r="C164" s="2" t="s">
        <v>735</v>
      </c>
      <c r="D164" s="2" t="s">
        <v>745</v>
      </c>
      <c r="E164" s="2" t="s">
        <v>746</v>
      </c>
      <c r="F164" s="2" t="s">
        <v>23</v>
      </c>
      <c r="G164" s="2" t="s">
        <v>747</v>
      </c>
      <c r="H164" s="2" t="s">
        <v>18</v>
      </c>
      <c r="I164" s="2"/>
      <c r="J164" s="4" t="s">
        <v>748</v>
      </c>
      <c r="K164" s="2" t="s">
        <v>189</v>
      </c>
      <c r="L164" s="2" t="s">
        <v>486</v>
      </c>
    </row>
    <row r="165" customFormat="false" ht="14.9" hidden="false" customHeight="true" outlineLevel="0" collapsed="false">
      <c r="A165" s="5" t="str">
        <f aca="false">HYPERLINK("https://www.fabsurplus.com/sdi_catalog/salesItemDetails.do?id=110610")</f>
        <v>https://www.fabsurplus.com/sdi_catalog/salesItemDetails.do?id=110610</v>
      </c>
      <c r="B165" s="5" t="s">
        <v>749</v>
      </c>
      <c r="C165" s="5" t="s">
        <v>750</v>
      </c>
      <c r="D165" s="5" t="s">
        <v>751</v>
      </c>
      <c r="E165" s="5" t="s">
        <v>752</v>
      </c>
      <c r="F165" s="5" t="s">
        <v>23</v>
      </c>
      <c r="G165" s="5" t="s">
        <v>17</v>
      </c>
      <c r="H165" s="5" t="s">
        <v>18</v>
      </c>
      <c r="I165" s="5"/>
      <c r="J165" s="7" t="s">
        <v>753</v>
      </c>
      <c r="K165" s="5" t="s">
        <v>321</v>
      </c>
      <c r="L165" s="5" t="s">
        <v>198</v>
      </c>
    </row>
    <row r="166" customFormat="false" ht="14.9" hidden="false" customHeight="true" outlineLevel="0" collapsed="false">
      <c r="A166" s="2" t="str">
        <f aca="false">HYPERLINK("https://www.fabsurplus.com/sdi_catalog/salesItemDetails.do?id=110791")</f>
        <v>https://www.fabsurplus.com/sdi_catalog/salesItemDetails.do?id=110791</v>
      </c>
      <c r="B166" s="2" t="s">
        <v>754</v>
      </c>
      <c r="C166" s="2" t="s">
        <v>735</v>
      </c>
      <c r="D166" s="2" t="s">
        <v>755</v>
      </c>
      <c r="E166" s="2" t="s">
        <v>756</v>
      </c>
      <c r="F166" s="2" t="s">
        <v>23</v>
      </c>
      <c r="G166" s="2" t="s">
        <v>170</v>
      </c>
      <c r="H166" s="2" t="s">
        <v>18</v>
      </c>
      <c r="I166" s="2"/>
      <c r="J166" s="4" t="s">
        <v>757</v>
      </c>
      <c r="K166" s="2" t="s">
        <v>189</v>
      </c>
      <c r="L166" s="2" t="s">
        <v>758</v>
      </c>
    </row>
    <row r="167" customFormat="false" ht="14.9" hidden="false" customHeight="true" outlineLevel="0" collapsed="false">
      <c r="A167" s="5" t="str">
        <f aca="false">HYPERLINK("https://www.fabsurplus.com/sdi_catalog/salesItemDetails.do?id=98486")</f>
        <v>https://www.fabsurplus.com/sdi_catalog/salesItemDetails.do?id=98486</v>
      </c>
      <c r="B167" s="5" t="s">
        <v>759</v>
      </c>
      <c r="C167" s="5" t="s">
        <v>760</v>
      </c>
      <c r="D167" s="5" t="s">
        <v>761</v>
      </c>
      <c r="E167" s="5" t="s">
        <v>762</v>
      </c>
      <c r="F167" s="5" t="s">
        <v>23</v>
      </c>
      <c r="G167" s="5" t="s">
        <v>484</v>
      </c>
      <c r="H167" s="5" t="s">
        <v>18</v>
      </c>
      <c r="I167" s="6" t="n">
        <v>39142</v>
      </c>
      <c r="J167" s="7" t="s">
        <v>763</v>
      </c>
      <c r="K167" s="5" t="s">
        <v>189</v>
      </c>
      <c r="L167" s="5" t="s">
        <v>758</v>
      </c>
    </row>
    <row r="168" customFormat="false" ht="14.9" hidden="false" customHeight="true" outlineLevel="0" collapsed="false">
      <c r="A168" s="2" t="str">
        <f aca="false">HYPERLINK("https://www.fabsurplus.com/sdi_catalog/salesItemDetails.do?id=103439")</f>
        <v>https://www.fabsurplus.com/sdi_catalog/salesItemDetails.do?id=103439</v>
      </c>
      <c r="B168" s="2" t="s">
        <v>764</v>
      </c>
      <c r="C168" s="2" t="s">
        <v>765</v>
      </c>
      <c r="D168" s="2" t="s">
        <v>766</v>
      </c>
      <c r="E168" s="2" t="s">
        <v>767</v>
      </c>
      <c r="F168" s="2" t="s">
        <v>23</v>
      </c>
      <c r="G168" s="2" t="s">
        <v>131</v>
      </c>
      <c r="H168" s="2" t="s">
        <v>41</v>
      </c>
      <c r="I168" s="3" t="n">
        <v>38473</v>
      </c>
      <c r="J168" s="4" t="s">
        <v>768</v>
      </c>
      <c r="K168" s="2" t="s">
        <v>769</v>
      </c>
      <c r="L168" s="2" t="s">
        <v>375</v>
      </c>
    </row>
    <row r="169" customFormat="false" ht="14.9" hidden="false" customHeight="true" outlineLevel="0" collapsed="false">
      <c r="A169" s="5" t="str">
        <f aca="false">HYPERLINK("https://www.fabsurplus.com/sdi_catalog/salesItemDetails.do?id=106825")</f>
        <v>https://www.fabsurplus.com/sdi_catalog/salesItemDetails.do?id=106825</v>
      </c>
      <c r="B169" s="5" t="s">
        <v>770</v>
      </c>
      <c r="C169" s="5" t="s">
        <v>771</v>
      </c>
      <c r="D169" s="5" t="s">
        <v>772</v>
      </c>
      <c r="E169" s="5" t="s">
        <v>773</v>
      </c>
      <c r="F169" s="5" t="s">
        <v>23</v>
      </c>
      <c r="G169" s="5" t="s">
        <v>774</v>
      </c>
      <c r="H169" s="5" t="s">
        <v>41</v>
      </c>
      <c r="I169" s="5"/>
      <c r="J169" s="7" t="s">
        <v>775</v>
      </c>
      <c r="K169" s="5" t="s">
        <v>189</v>
      </c>
      <c r="L169" s="5" t="s">
        <v>43</v>
      </c>
    </row>
    <row r="170" customFormat="false" ht="14.9" hidden="false" customHeight="true" outlineLevel="0" collapsed="false">
      <c r="A170" s="2" t="str">
        <f aca="false">HYPERLINK("https://www.fabsurplus.com/sdi_catalog/salesItemDetails.do?id=111400")</f>
        <v>https://www.fabsurplus.com/sdi_catalog/salesItemDetails.do?id=111400</v>
      </c>
      <c r="B170" s="2" t="s">
        <v>776</v>
      </c>
      <c r="C170" s="2" t="s">
        <v>771</v>
      </c>
      <c r="D170" s="2" t="s">
        <v>777</v>
      </c>
      <c r="E170" s="2" t="s">
        <v>778</v>
      </c>
      <c r="F170" s="2" t="s">
        <v>222</v>
      </c>
      <c r="G170" s="2" t="s">
        <v>113</v>
      </c>
      <c r="H170" s="2" t="s">
        <v>41</v>
      </c>
      <c r="I170" s="2"/>
      <c r="J170" s="4" t="s">
        <v>779</v>
      </c>
      <c r="K170" s="2" t="s">
        <v>643</v>
      </c>
      <c r="L170" s="2" t="s">
        <v>116</v>
      </c>
    </row>
    <row r="171" customFormat="false" ht="14.9" hidden="false" customHeight="true" outlineLevel="0" collapsed="false">
      <c r="A171" s="5" t="str">
        <f aca="false">HYPERLINK("https://www.fabsurplus.com/sdi_catalog/salesItemDetails.do?id=111401")</f>
        <v>https://www.fabsurplus.com/sdi_catalog/salesItemDetails.do?id=111401</v>
      </c>
      <c r="B171" s="5" t="s">
        <v>780</v>
      </c>
      <c r="C171" s="5" t="s">
        <v>771</v>
      </c>
      <c r="D171" s="5" t="s">
        <v>781</v>
      </c>
      <c r="E171" s="5" t="s">
        <v>782</v>
      </c>
      <c r="F171" s="5" t="s">
        <v>23</v>
      </c>
      <c r="G171" s="5" t="s">
        <v>113</v>
      </c>
      <c r="H171" s="5" t="s">
        <v>41</v>
      </c>
      <c r="I171" s="5"/>
      <c r="J171" s="5" t="s">
        <v>783</v>
      </c>
      <c r="K171" s="5" t="s">
        <v>643</v>
      </c>
      <c r="L171" s="5" t="s">
        <v>784</v>
      </c>
    </row>
    <row r="172" customFormat="false" ht="14.9" hidden="false" customHeight="true" outlineLevel="0" collapsed="false">
      <c r="A172" s="2" t="str">
        <f aca="false">HYPERLINK("https://www.fabsurplus.com/sdi_catalog/salesItemDetails.do?id=111402")</f>
        <v>https://www.fabsurplus.com/sdi_catalog/salesItemDetails.do?id=111402</v>
      </c>
      <c r="B172" s="2" t="s">
        <v>785</v>
      </c>
      <c r="C172" s="2" t="s">
        <v>771</v>
      </c>
      <c r="D172" s="2" t="s">
        <v>786</v>
      </c>
      <c r="E172" s="2" t="s">
        <v>782</v>
      </c>
      <c r="F172" s="2" t="s">
        <v>23</v>
      </c>
      <c r="G172" s="2" t="s">
        <v>113</v>
      </c>
      <c r="H172" s="2" t="s">
        <v>41</v>
      </c>
      <c r="I172" s="2"/>
      <c r="J172" s="2" t="s">
        <v>782</v>
      </c>
      <c r="K172" s="2" t="s">
        <v>643</v>
      </c>
      <c r="L172" s="2" t="s">
        <v>784</v>
      </c>
    </row>
    <row r="173" customFormat="false" ht="14.9" hidden="false" customHeight="true" outlineLevel="0" collapsed="false">
      <c r="A173" s="5" t="str">
        <f aca="false">HYPERLINK("https://www.fabsurplus.com/sdi_catalog/salesItemDetails.do?id=99398")</f>
        <v>https://www.fabsurplus.com/sdi_catalog/salesItemDetails.do?id=99398</v>
      </c>
      <c r="B173" s="5" t="s">
        <v>787</v>
      </c>
      <c r="C173" s="5" t="s">
        <v>788</v>
      </c>
      <c r="D173" s="5" t="s">
        <v>789</v>
      </c>
      <c r="E173" s="5" t="s">
        <v>790</v>
      </c>
      <c r="F173" s="5" t="s">
        <v>23</v>
      </c>
      <c r="G173" s="5"/>
      <c r="H173" s="5" t="s">
        <v>18</v>
      </c>
      <c r="I173" s="5"/>
      <c r="J173" s="7" t="s">
        <v>591</v>
      </c>
      <c r="K173" s="5" t="s">
        <v>321</v>
      </c>
      <c r="L173" s="5" t="s">
        <v>43</v>
      </c>
    </row>
    <row r="174" customFormat="false" ht="14.9" hidden="false" customHeight="true" outlineLevel="0" collapsed="false">
      <c r="A174" s="2" t="str">
        <f aca="false">HYPERLINK("https://www.fabsurplus.com/sdi_catalog/salesItemDetails.do?id=110613")</f>
        <v>https://www.fabsurplus.com/sdi_catalog/salesItemDetails.do?id=110613</v>
      </c>
      <c r="B174" s="2" t="s">
        <v>791</v>
      </c>
      <c r="C174" s="2" t="s">
        <v>792</v>
      </c>
      <c r="D174" s="2" t="s">
        <v>793</v>
      </c>
      <c r="E174" s="2" t="s">
        <v>794</v>
      </c>
      <c r="F174" s="2" t="s">
        <v>23</v>
      </c>
      <c r="G174" s="2" t="s">
        <v>17</v>
      </c>
      <c r="H174" s="2" t="s">
        <v>18</v>
      </c>
      <c r="I174" s="3" t="n">
        <v>36251</v>
      </c>
      <c r="J174" s="4" t="s">
        <v>795</v>
      </c>
      <c r="K174" s="2" t="s">
        <v>321</v>
      </c>
      <c r="L174" s="2" t="s">
        <v>226</v>
      </c>
    </row>
    <row r="175" customFormat="false" ht="14.9" hidden="false" customHeight="true" outlineLevel="0" collapsed="false">
      <c r="A175" s="5" t="str">
        <f aca="false">HYPERLINK("https://www.fabsurplus.com/sdi_catalog/salesItemDetails.do?id=31246")</f>
        <v>https://www.fabsurplus.com/sdi_catalog/salesItemDetails.do?id=31246</v>
      </c>
      <c r="B175" s="5" t="s">
        <v>796</v>
      </c>
      <c r="C175" s="5" t="s">
        <v>797</v>
      </c>
      <c r="D175" s="5" t="s">
        <v>798</v>
      </c>
      <c r="E175" s="5" t="s">
        <v>799</v>
      </c>
      <c r="F175" s="5" t="s">
        <v>23</v>
      </c>
      <c r="G175" s="5" t="s">
        <v>636</v>
      </c>
      <c r="H175" s="5" t="s">
        <v>41</v>
      </c>
      <c r="I175" s="6" t="n">
        <v>36434</v>
      </c>
      <c r="J175" s="7" t="s">
        <v>800</v>
      </c>
      <c r="K175" s="5" t="s">
        <v>133</v>
      </c>
      <c r="L175" s="5" t="s">
        <v>441</v>
      </c>
    </row>
    <row r="176" customFormat="false" ht="14.9" hidden="false" customHeight="true" outlineLevel="0" collapsed="false">
      <c r="A176" s="2" t="str">
        <f aca="false">HYPERLINK("https://www.fabsurplus.com/sdi_catalog/salesItemDetails.do?id=54210")</f>
        <v>https://www.fabsurplus.com/sdi_catalog/salesItemDetails.do?id=54210</v>
      </c>
      <c r="B176" s="2" t="s">
        <v>801</v>
      </c>
      <c r="C176" s="2" t="s">
        <v>802</v>
      </c>
      <c r="D176" s="2" t="s">
        <v>803</v>
      </c>
      <c r="E176" s="2" t="s">
        <v>804</v>
      </c>
      <c r="F176" s="2" t="s">
        <v>23</v>
      </c>
      <c r="G176" s="2" t="s">
        <v>131</v>
      </c>
      <c r="H176" s="2" t="s">
        <v>41</v>
      </c>
      <c r="I176" s="3" t="n">
        <v>38473</v>
      </c>
      <c r="J176" s="4" t="s">
        <v>805</v>
      </c>
      <c r="K176" s="2" t="s">
        <v>414</v>
      </c>
      <c r="L176" s="2" t="s">
        <v>441</v>
      </c>
    </row>
    <row r="177" customFormat="false" ht="14.9" hidden="false" customHeight="true" outlineLevel="0" collapsed="false">
      <c r="A177" s="5" t="str">
        <f aca="false">HYPERLINK("https://www.fabsurplus.com/sdi_catalog/salesItemDetails.do?id=110733")</f>
        <v>https://www.fabsurplus.com/sdi_catalog/salesItemDetails.do?id=110733</v>
      </c>
      <c r="B177" s="5" t="s">
        <v>806</v>
      </c>
      <c r="C177" s="5" t="s">
        <v>807</v>
      </c>
      <c r="D177" s="5" t="s">
        <v>808</v>
      </c>
      <c r="E177" s="5" t="s">
        <v>809</v>
      </c>
      <c r="F177" s="5" t="s">
        <v>23</v>
      </c>
      <c r="G177" s="5"/>
      <c r="H177" s="5" t="s">
        <v>41</v>
      </c>
      <c r="I177" s="6" t="n">
        <v>36678</v>
      </c>
      <c r="J177" s="7" t="s">
        <v>810</v>
      </c>
      <c r="K177" s="5" t="s">
        <v>255</v>
      </c>
      <c r="L177" s="5" t="s">
        <v>35</v>
      </c>
    </row>
    <row r="178" customFormat="false" ht="14.9" hidden="false" customHeight="true" outlineLevel="0" collapsed="false">
      <c r="A178" s="2" t="str">
        <f aca="false">HYPERLINK("https://www.fabsurplus.com/sdi_catalog/salesItemDetails.do?id=110734")</f>
        <v>https://www.fabsurplus.com/sdi_catalog/salesItemDetails.do?id=110734</v>
      </c>
      <c r="B178" s="2" t="s">
        <v>811</v>
      </c>
      <c r="C178" s="2" t="s">
        <v>812</v>
      </c>
      <c r="D178" s="2" t="s">
        <v>813</v>
      </c>
      <c r="E178" s="2" t="s">
        <v>814</v>
      </c>
      <c r="F178" s="2" t="s">
        <v>23</v>
      </c>
      <c r="G178" s="2" t="s">
        <v>815</v>
      </c>
      <c r="H178" s="2" t="s">
        <v>41</v>
      </c>
      <c r="I178" s="3" t="n">
        <v>42522</v>
      </c>
      <c r="J178" s="4" t="s">
        <v>816</v>
      </c>
      <c r="K178" s="2" t="s">
        <v>255</v>
      </c>
      <c r="L178" s="2" t="s">
        <v>526</v>
      </c>
    </row>
    <row r="179" customFormat="false" ht="14.9" hidden="false" customHeight="true" outlineLevel="0" collapsed="false">
      <c r="A179" s="5" t="str">
        <f aca="false">HYPERLINK("https://www.fabsurplus.com/sdi_catalog/salesItemDetails.do?id=98489")</f>
        <v>https://www.fabsurplus.com/sdi_catalog/salesItemDetails.do?id=98489</v>
      </c>
      <c r="B179" s="5" t="s">
        <v>817</v>
      </c>
      <c r="C179" s="5" t="s">
        <v>818</v>
      </c>
      <c r="D179" s="5" t="s">
        <v>819</v>
      </c>
      <c r="E179" s="5" t="s">
        <v>820</v>
      </c>
      <c r="F179" s="5" t="s">
        <v>23</v>
      </c>
      <c r="G179" s="5" t="s">
        <v>131</v>
      </c>
      <c r="H179" s="5" t="s">
        <v>18</v>
      </c>
      <c r="I179" s="5"/>
      <c r="J179" s="5" t="s">
        <v>188</v>
      </c>
      <c r="K179" s="5" t="s">
        <v>189</v>
      </c>
      <c r="L179" s="5" t="s">
        <v>43</v>
      </c>
    </row>
    <row r="180" customFormat="false" ht="14.9" hidden="false" customHeight="true" outlineLevel="0" collapsed="false">
      <c r="A180" s="2" t="str">
        <f aca="false">HYPERLINK("https://www.fabsurplus.com/sdi_catalog/salesItemDetails.do?id=110761")</f>
        <v>https://www.fabsurplus.com/sdi_catalog/salesItemDetails.do?id=110761</v>
      </c>
      <c r="B180" s="2" t="s">
        <v>821</v>
      </c>
      <c r="C180" s="2" t="s">
        <v>822</v>
      </c>
      <c r="D180" s="2" t="s">
        <v>823</v>
      </c>
      <c r="E180" s="2" t="s">
        <v>252</v>
      </c>
      <c r="F180" s="2" t="s">
        <v>207</v>
      </c>
      <c r="G180" s="2" t="s">
        <v>170</v>
      </c>
      <c r="H180" s="2" t="s">
        <v>41</v>
      </c>
      <c r="I180" s="2"/>
      <c r="J180" s="4" t="s">
        <v>405</v>
      </c>
      <c r="K180" s="2" t="s">
        <v>189</v>
      </c>
      <c r="L180" s="2" t="s">
        <v>824</v>
      </c>
    </row>
    <row r="181" customFormat="false" ht="14.9" hidden="false" customHeight="true" outlineLevel="0" collapsed="false">
      <c r="A181" s="5" t="str">
        <f aca="false">HYPERLINK("https://www.fabsurplus.com/sdi_catalog/salesItemDetails.do?id=110792")</f>
        <v>https://www.fabsurplus.com/sdi_catalog/salesItemDetails.do?id=110792</v>
      </c>
      <c r="B181" s="5" t="s">
        <v>825</v>
      </c>
      <c r="C181" s="5" t="s">
        <v>822</v>
      </c>
      <c r="D181" s="5" t="s">
        <v>826</v>
      </c>
      <c r="E181" s="5" t="s">
        <v>827</v>
      </c>
      <c r="F181" s="5" t="s">
        <v>23</v>
      </c>
      <c r="G181" s="5" t="s">
        <v>170</v>
      </c>
      <c r="H181" s="5" t="s">
        <v>41</v>
      </c>
      <c r="I181" s="6" t="n">
        <v>38534</v>
      </c>
      <c r="J181" s="7" t="s">
        <v>828</v>
      </c>
      <c r="K181" s="5" t="s">
        <v>189</v>
      </c>
      <c r="L181" s="5" t="s">
        <v>824</v>
      </c>
    </row>
    <row r="182" customFormat="false" ht="14.9" hidden="false" customHeight="true" outlineLevel="0" collapsed="false">
      <c r="A182" s="2" t="str">
        <f aca="false">HYPERLINK("https://www.fabsurplus.com/sdi_catalog/salesItemDetails.do?id=110794")</f>
        <v>https://www.fabsurplus.com/sdi_catalog/salesItemDetails.do?id=110794</v>
      </c>
      <c r="B182" s="2" t="s">
        <v>829</v>
      </c>
      <c r="C182" s="2" t="s">
        <v>822</v>
      </c>
      <c r="D182" s="2" t="s">
        <v>830</v>
      </c>
      <c r="E182" s="2" t="s">
        <v>831</v>
      </c>
      <c r="F182" s="2" t="s">
        <v>23</v>
      </c>
      <c r="G182" s="2" t="s">
        <v>170</v>
      </c>
      <c r="H182" s="2" t="s">
        <v>41</v>
      </c>
      <c r="I182" s="3" t="n">
        <v>38534</v>
      </c>
      <c r="J182" s="4" t="s">
        <v>828</v>
      </c>
      <c r="K182" s="2" t="s">
        <v>189</v>
      </c>
      <c r="L182" s="2" t="s">
        <v>824</v>
      </c>
    </row>
    <row r="183" customFormat="false" ht="14.9" hidden="false" customHeight="true" outlineLevel="0" collapsed="false">
      <c r="A183" s="2" t="str">
        <f aca="false">HYPERLINK("https://www.fabsurplus.com/sdi_catalog/salesItemDetails.do?id=98490")</f>
        <v>https://www.fabsurplus.com/sdi_catalog/salesItemDetails.do?id=98490</v>
      </c>
      <c r="B183" s="2" t="s">
        <v>832</v>
      </c>
      <c r="C183" s="2" t="s">
        <v>833</v>
      </c>
      <c r="D183" s="2" t="s">
        <v>834</v>
      </c>
      <c r="E183" s="2" t="s">
        <v>238</v>
      </c>
      <c r="F183" s="2" t="s">
        <v>23</v>
      </c>
      <c r="G183" s="2" t="s">
        <v>131</v>
      </c>
      <c r="H183" s="2" t="s">
        <v>41</v>
      </c>
      <c r="I183" s="2"/>
      <c r="J183" s="2" t="s">
        <v>188</v>
      </c>
      <c r="K183" s="2" t="s">
        <v>189</v>
      </c>
      <c r="L183" s="2" t="s">
        <v>242</v>
      </c>
    </row>
    <row r="184" customFormat="false" ht="14.9" hidden="false" customHeight="true" outlineLevel="0" collapsed="false">
      <c r="A184" s="5" t="str">
        <f aca="false">HYPERLINK("https://www.fabsurplus.com/sdi_catalog/salesItemDetails.do?id=98491")</f>
        <v>https://www.fabsurplus.com/sdi_catalog/salesItemDetails.do?id=98491</v>
      </c>
      <c r="B184" s="5" t="s">
        <v>835</v>
      </c>
      <c r="C184" s="5" t="s">
        <v>833</v>
      </c>
      <c r="D184" s="5" t="s">
        <v>836</v>
      </c>
      <c r="E184" s="5" t="s">
        <v>238</v>
      </c>
      <c r="F184" s="5" t="s">
        <v>23</v>
      </c>
      <c r="G184" s="5" t="s">
        <v>208</v>
      </c>
      <c r="H184" s="5" t="s">
        <v>18</v>
      </c>
      <c r="I184" s="5"/>
      <c r="J184" s="5" t="s">
        <v>188</v>
      </c>
      <c r="K184" s="5" t="s">
        <v>189</v>
      </c>
      <c r="L184" s="5" t="s">
        <v>242</v>
      </c>
    </row>
    <row r="185" customFormat="false" ht="14.9" hidden="false" customHeight="true" outlineLevel="0" collapsed="false">
      <c r="A185" s="2" t="str">
        <f aca="false">HYPERLINK("https://www.fabsurplus.com/sdi_catalog/salesItemDetails.do?id=106188")</f>
        <v>https://www.fabsurplus.com/sdi_catalog/salesItemDetails.do?id=106188</v>
      </c>
      <c r="B185" s="2" t="s">
        <v>837</v>
      </c>
      <c r="C185" s="2" t="s">
        <v>833</v>
      </c>
      <c r="D185" s="2" t="s">
        <v>838</v>
      </c>
      <c r="E185" s="2" t="s">
        <v>839</v>
      </c>
      <c r="F185" s="2" t="s">
        <v>23</v>
      </c>
      <c r="G185" s="2" t="s">
        <v>47</v>
      </c>
      <c r="H185" s="2" t="s">
        <v>18</v>
      </c>
      <c r="I185" s="2"/>
      <c r="J185" s="4" t="s">
        <v>840</v>
      </c>
      <c r="K185" s="2" t="s">
        <v>189</v>
      </c>
      <c r="L185" s="2" t="s">
        <v>242</v>
      </c>
    </row>
    <row r="186" customFormat="false" ht="14.9" hidden="false" customHeight="true" outlineLevel="0" collapsed="false">
      <c r="A186" s="5" t="str">
        <f aca="false">HYPERLINK("https://www.fabsurplus.com/sdi_catalog/salesItemDetails.do?id=106826")</f>
        <v>https://www.fabsurplus.com/sdi_catalog/salesItemDetails.do?id=106826</v>
      </c>
      <c r="B186" s="5" t="s">
        <v>841</v>
      </c>
      <c r="C186" s="5" t="s">
        <v>833</v>
      </c>
      <c r="D186" s="5" t="s">
        <v>842</v>
      </c>
      <c r="E186" s="5" t="s">
        <v>843</v>
      </c>
      <c r="F186" s="5" t="s">
        <v>186</v>
      </c>
      <c r="G186" s="5" t="s">
        <v>603</v>
      </c>
      <c r="H186" s="5" t="s">
        <v>18</v>
      </c>
      <c r="I186" s="5"/>
      <c r="J186" s="5" t="s">
        <v>213</v>
      </c>
      <c r="K186" s="5" t="s">
        <v>189</v>
      </c>
      <c r="L186" s="5" t="s">
        <v>203</v>
      </c>
    </row>
    <row r="187" customFormat="false" ht="14.9" hidden="false" customHeight="true" outlineLevel="0" collapsed="false">
      <c r="A187" s="2" t="str">
        <f aca="false">HYPERLINK("https://www.fabsurplus.com/sdi_catalog/salesItemDetails.do?id=106827")</f>
        <v>https://www.fabsurplus.com/sdi_catalog/salesItemDetails.do?id=106827</v>
      </c>
      <c r="B187" s="2" t="s">
        <v>844</v>
      </c>
      <c r="C187" s="2" t="s">
        <v>833</v>
      </c>
      <c r="D187" s="2" t="s">
        <v>845</v>
      </c>
      <c r="E187" s="2" t="s">
        <v>238</v>
      </c>
      <c r="F187" s="2" t="s">
        <v>23</v>
      </c>
      <c r="G187" s="2" t="s">
        <v>694</v>
      </c>
      <c r="H187" s="2" t="s">
        <v>41</v>
      </c>
      <c r="I187" s="2"/>
      <c r="J187" s="4" t="s">
        <v>846</v>
      </c>
      <c r="K187" s="2" t="s">
        <v>189</v>
      </c>
      <c r="L187" s="2" t="s">
        <v>242</v>
      </c>
    </row>
    <row r="188" customFormat="false" ht="14.9" hidden="false" customHeight="true" outlineLevel="0" collapsed="false">
      <c r="A188" s="5" t="str">
        <f aca="false">HYPERLINK("https://www.fabsurplus.com/sdi_catalog/salesItemDetails.do?id=106828")</f>
        <v>https://www.fabsurplus.com/sdi_catalog/salesItemDetails.do?id=106828</v>
      </c>
      <c r="B188" s="5" t="s">
        <v>847</v>
      </c>
      <c r="C188" s="5" t="s">
        <v>833</v>
      </c>
      <c r="D188" s="5" t="s">
        <v>848</v>
      </c>
      <c r="E188" s="5" t="s">
        <v>238</v>
      </c>
      <c r="F188" s="5" t="s">
        <v>23</v>
      </c>
      <c r="G188" s="5" t="s">
        <v>131</v>
      </c>
      <c r="H188" s="5" t="s">
        <v>41</v>
      </c>
      <c r="I188" s="5"/>
      <c r="J188" s="5" t="s">
        <v>213</v>
      </c>
      <c r="K188" s="5" t="s">
        <v>189</v>
      </c>
      <c r="L188" s="5" t="s">
        <v>242</v>
      </c>
    </row>
    <row r="189" customFormat="false" ht="14.9" hidden="false" customHeight="true" outlineLevel="0" collapsed="false">
      <c r="A189" s="2" t="str">
        <f aca="false">HYPERLINK("https://www.fabsurplus.com/sdi_catalog/salesItemDetails.do?id=106829")</f>
        <v>https://www.fabsurplus.com/sdi_catalog/salesItemDetails.do?id=106829</v>
      </c>
      <c r="B189" s="2" t="s">
        <v>849</v>
      </c>
      <c r="C189" s="2" t="s">
        <v>833</v>
      </c>
      <c r="D189" s="2" t="s">
        <v>850</v>
      </c>
      <c r="E189" s="2" t="s">
        <v>238</v>
      </c>
      <c r="F189" s="2" t="s">
        <v>23</v>
      </c>
      <c r="G189" s="2" t="s">
        <v>603</v>
      </c>
      <c r="H189" s="2" t="s">
        <v>41</v>
      </c>
      <c r="I189" s="2"/>
      <c r="J189" s="2" t="s">
        <v>213</v>
      </c>
      <c r="K189" s="2" t="s">
        <v>189</v>
      </c>
      <c r="L189" s="2" t="s">
        <v>242</v>
      </c>
    </row>
    <row r="190" customFormat="false" ht="14.9" hidden="false" customHeight="true" outlineLevel="0" collapsed="false">
      <c r="A190" s="5" t="str">
        <f aca="false">HYPERLINK("https://www.fabsurplus.com/sdi_catalog/salesItemDetails.do?id=106830")</f>
        <v>https://www.fabsurplus.com/sdi_catalog/salesItemDetails.do?id=106830</v>
      </c>
      <c r="B190" s="5" t="s">
        <v>851</v>
      </c>
      <c r="C190" s="5" t="s">
        <v>833</v>
      </c>
      <c r="D190" s="5" t="s">
        <v>852</v>
      </c>
      <c r="E190" s="5" t="s">
        <v>853</v>
      </c>
      <c r="F190" s="5" t="s">
        <v>260</v>
      </c>
      <c r="G190" s="5" t="s">
        <v>603</v>
      </c>
      <c r="H190" s="5" t="s">
        <v>41</v>
      </c>
      <c r="I190" s="5"/>
      <c r="J190" s="7" t="s">
        <v>854</v>
      </c>
      <c r="K190" s="5" t="s">
        <v>189</v>
      </c>
      <c r="L190" s="5" t="s">
        <v>486</v>
      </c>
    </row>
    <row r="191" customFormat="false" ht="14.9" hidden="false" customHeight="true" outlineLevel="0" collapsed="false">
      <c r="A191" s="2" t="str">
        <f aca="false">HYPERLINK("https://www.fabsurplus.com/sdi_catalog/salesItemDetails.do?id=106831")</f>
        <v>https://www.fabsurplus.com/sdi_catalog/salesItemDetails.do?id=106831</v>
      </c>
      <c r="B191" s="2" t="s">
        <v>855</v>
      </c>
      <c r="C191" s="2" t="s">
        <v>856</v>
      </c>
      <c r="D191" s="2" t="s">
        <v>857</v>
      </c>
      <c r="E191" s="2" t="s">
        <v>858</v>
      </c>
      <c r="F191" s="2" t="s">
        <v>23</v>
      </c>
      <c r="G191" s="2" t="s">
        <v>131</v>
      </c>
      <c r="H191" s="2" t="s">
        <v>41</v>
      </c>
      <c r="I191" s="2"/>
      <c r="J191" s="2" t="s">
        <v>213</v>
      </c>
      <c r="K191" s="2" t="s">
        <v>189</v>
      </c>
      <c r="L191" s="2" t="s">
        <v>43</v>
      </c>
    </row>
    <row r="192" customFormat="false" ht="14.9" hidden="false" customHeight="true" outlineLevel="0" collapsed="false">
      <c r="A192" s="5" t="str">
        <f aca="false">HYPERLINK("https://www.fabsurplus.com/sdi_catalog/salesItemDetails.do?id=106832")</f>
        <v>https://www.fabsurplus.com/sdi_catalog/salesItemDetails.do?id=106832</v>
      </c>
      <c r="B192" s="5" t="s">
        <v>859</v>
      </c>
      <c r="C192" s="5" t="s">
        <v>856</v>
      </c>
      <c r="D192" s="5" t="s">
        <v>860</v>
      </c>
      <c r="E192" s="5" t="s">
        <v>861</v>
      </c>
      <c r="F192" s="5" t="s">
        <v>23</v>
      </c>
      <c r="G192" s="5" t="s">
        <v>603</v>
      </c>
      <c r="H192" s="5" t="s">
        <v>18</v>
      </c>
      <c r="I192" s="5"/>
      <c r="J192" s="5" t="s">
        <v>213</v>
      </c>
      <c r="K192" s="5" t="s">
        <v>189</v>
      </c>
      <c r="L192" s="5" t="s">
        <v>486</v>
      </c>
    </row>
    <row r="193" customFormat="false" ht="14.9" hidden="false" customHeight="true" outlineLevel="0" collapsed="false">
      <c r="A193" s="2" t="str">
        <f aca="false">HYPERLINK("https://www.fabsurplus.com/sdi_catalog/salesItemDetails.do?id=106833")</f>
        <v>https://www.fabsurplus.com/sdi_catalog/salesItemDetails.do?id=106833</v>
      </c>
      <c r="B193" s="2" t="s">
        <v>862</v>
      </c>
      <c r="C193" s="2" t="s">
        <v>856</v>
      </c>
      <c r="D193" s="2" t="s">
        <v>863</v>
      </c>
      <c r="E193" s="2" t="s">
        <v>858</v>
      </c>
      <c r="F193" s="2" t="s">
        <v>207</v>
      </c>
      <c r="G193" s="2" t="s">
        <v>170</v>
      </c>
      <c r="H193" s="2" t="s">
        <v>18</v>
      </c>
      <c r="I193" s="2"/>
      <c r="J193" s="2" t="s">
        <v>213</v>
      </c>
      <c r="K193" s="2" t="s">
        <v>189</v>
      </c>
      <c r="L193" s="2" t="s">
        <v>486</v>
      </c>
    </row>
    <row r="194" customFormat="false" ht="14.9" hidden="false" customHeight="true" outlineLevel="0" collapsed="false">
      <c r="A194" s="5" t="str">
        <f aca="false">HYPERLINK("https://www.fabsurplus.com/sdi_catalog/salesItemDetails.do?id=110735")</f>
        <v>https://www.fabsurplus.com/sdi_catalog/salesItemDetails.do?id=110735</v>
      </c>
      <c r="B194" s="5" t="s">
        <v>864</v>
      </c>
      <c r="C194" s="5" t="s">
        <v>865</v>
      </c>
      <c r="D194" s="5" t="s">
        <v>866</v>
      </c>
      <c r="E194" s="5" t="s">
        <v>867</v>
      </c>
      <c r="F194" s="5" t="s">
        <v>23</v>
      </c>
      <c r="G194" s="5" t="s">
        <v>868</v>
      </c>
      <c r="H194" s="5" t="s">
        <v>18</v>
      </c>
      <c r="I194" s="6" t="n">
        <v>38869</v>
      </c>
      <c r="J194" s="7" t="s">
        <v>869</v>
      </c>
      <c r="K194" s="5" t="s">
        <v>255</v>
      </c>
      <c r="L194" s="5" t="s">
        <v>249</v>
      </c>
    </row>
    <row r="195" customFormat="false" ht="14.9" hidden="false" customHeight="true" outlineLevel="0" collapsed="false">
      <c r="A195" s="2" t="str">
        <f aca="false">HYPERLINK("https://www.fabsurplus.com/sdi_catalog/salesItemDetails.do?id=110736")</f>
        <v>https://www.fabsurplus.com/sdi_catalog/salesItemDetails.do?id=110736</v>
      </c>
      <c r="B195" s="2" t="s">
        <v>870</v>
      </c>
      <c r="C195" s="2" t="s">
        <v>865</v>
      </c>
      <c r="D195" s="2" t="s">
        <v>871</v>
      </c>
      <c r="E195" s="2" t="s">
        <v>867</v>
      </c>
      <c r="F195" s="2" t="s">
        <v>23</v>
      </c>
      <c r="G195" s="2" t="s">
        <v>868</v>
      </c>
      <c r="H195" s="2" t="s">
        <v>18</v>
      </c>
      <c r="I195" s="3" t="n">
        <v>38869</v>
      </c>
      <c r="J195" s="4" t="s">
        <v>872</v>
      </c>
      <c r="K195" s="2" t="s">
        <v>255</v>
      </c>
      <c r="L195" s="2" t="s">
        <v>249</v>
      </c>
    </row>
    <row r="196" customFormat="false" ht="14.9" hidden="false" customHeight="true" outlineLevel="0" collapsed="false">
      <c r="A196" s="5" t="str">
        <f aca="false">HYPERLINK("https://www.fabsurplus.com/sdi_catalog/salesItemDetails.do?id=110795")</f>
        <v>https://www.fabsurplus.com/sdi_catalog/salesItemDetails.do?id=110795</v>
      </c>
      <c r="B196" s="5" t="s">
        <v>873</v>
      </c>
      <c r="C196" s="5" t="s">
        <v>865</v>
      </c>
      <c r="D196" s="5" t="s">
        <v>874</v>
      </c>
      <c r="E196" s="5" t="s">
        <v>875</v>
      </c>
      <c r="F196" s="5" t="s">
        <v>23</v>
      </c>
      <c r="G196" s="5" t="s">
        <v>170</v>
      </c>
      <c r="H196" s="5" t="s">
        <v>41</v>
      </c>
      <c r="I196" s="6" t="n">
        <v>38473</v>
      </c>
      <c r="J196" s="7" t="s">
        <v>876</v>
      </c>
      <c r="K196" s="5" t="s">
        <v>189</v>
      </c>
      <c r="L196" s="5" t="s">
        <v>375</v>
      </c>
    </row>
    <row r="197" customFormat="false" ht="14.9" hidden="false" customHeight="true" outlineLevel="0" collapsed="false">
      <c r="A197" s="2" t="str">
        <f aca="false">HYPERLINK("https://www.fabsurplus.com/sdi_catalog/salesItemDetails.do?id=79602")</f>
        <v>https://www.fabsurplus.com/sdi_catalog/salesItemDetails.do?id=79602</v>
      </c>
      <c r="B197" s="2" t="s">
        <v>877</v>
      </c>
      <c r="C197" s="2" t="s">
        <v>878</v>
      </c>
      <c r="D197" s="2" t="s">
        <v>879</v>
      </c>
      <c r="E197" s="2" t="s">
        <v>880</v>
      </c>
      <c r="F197" s="2" t="s">
        <v>23</v>
      </c>
      <c r="G197" s="2" t="s">
        <v>881</v>
      </c>
      <c r="H197" s="2" t="s">
        <v>41</v>
      </c>
      <c r="I197" s="3" t="n">
        <v>38108</v>
      </c>
      <c r="J197" s="4" t="s">
        <v>882</v>
      </c>
      <c r="K197" s="2" t="s">
        <v>20</v>
      </c>
      <c r="L197" s="2" t="s">
        <v>441</v>
      </c>
    </row>
    <row r="198" customFormat="false" ht="14.9" hidden="false" customHeight="true" outlineLevel="0" collapsed="false">
      <c r="A198" s="5" t="str">
        <f aca="false">HYPERLINK("https://www.fabsurplus.com/sdi_catalog/salesItemDetails.do?id=98495")</f>
        <v>https://www.fabsurplus.com/sdi_catalog/salesItemDetails.do?id=98495</v>
      </c>
      <c r="B198" s="5" t="s">
        <v>883</v>
      </c>
      <c r="C198" s="5" t="s">
        <v>884</v>
      </c>
      <c r="D198" s="5" t="s">
        <v>885</v>
      </c>
      <c r="E198" s="5" t="s">
        <v>886</v>
      </c>
      <c r="F198" s="5" t="s">
        <v>207</v>
      </c>
      <c r="G198" s="5" t="s">
        <v>887</v>
      </c>
      <c r="H198" s="5" t="s">
        <v>41</v>
      </c>
      <c r="I198" s="6" t="n">
        <v>35704</v>
      </c>
      <c r="J198" s="7" t="s">
        <v>888</v>
      </c>
      <c r="K198" s="5" t="s">
        <v>189</v>
      </c>
      <c r="L198" s="5" t="s">
        <v>889</v>
      </c>
    </row>
    <row r="199" customFormat="false" ht="14.9" hidden="false" customHeight="true" outlineLevel="0" collapsed="false">
      <c r="A199" s="2" t="str">
        <f aca="false">HYPERLINK("https://www.fabsurplus.com/sdi_catalog/salesItemDetails.do?id=98496")</f>
        <v>https://www.fabsurplus.com/sdi_catalog/salesItemDetails.do?id=98496</v>
      </c>
      <c r="B199" s="2" t="s">
        <v>890</v>
      </c>
      <c r="C199" s="2" t="s">
        <v>884</v>
      </c>
      <c r="D199" s="2" t="s">
        <v>891</v>
      </c>
      <c r="E199" s="2" t="s">
        <v>892</v>
      </c>
      <c r="F199" s="2" t="s">
        <v>23</v>
      </c>
      <c r="G199" s="2" t="s">
        <v>893</v>
      </c>
      <c r="H199" s="2" t="s">
        <v>18</v>
      </c>
      <c r="I199" s="2"/>
      <c r="J199" s="2" t="s">
        <v>188</v>
      </c>
      <c r="K199" s="2" t="s">
        <v>189</v>
      </c>
      <c r="L199" s="2" t="s">
        <v>889</v>
      </c>
    </row>
    <row r="200" customFormat="false" ht="14.9" hidden="false" customHeight="true" outlineLevel="0" collapsed="false">
      <c r="A200" s="5" t="str">
        <f aca="false">HYPERLINK("https://www.fabsurplus.com/sdi_catalog/salesItemDetails.do?id=79889")</f>
        <v>https://www.fabsurplus.com/sdi_catalog/salesItemDetails.do?id=79889</v>
      </c>
      <c r="B200" s="5" t="s">
        <v>894</v>
      </c>
      <c r="C200" s="5" t="s">
        <v>895</v>
      </c>
      <c r="D200" s="5" t="s">
        <v>896</v>
      </c>
      <c r="E200" s="5" t="s">
        <v>708</v>
      </c>
      <c r="F200" s="5" t="s">
        <v>23</v>
      </c>
      <c r="G200" s="5" t="s">
        <v>87</v>
      </c>
      <c r="H200" s="5" t="s">
        <v>897</v>
      </c>
      <c r="I200" s="5"/>
      <c r="J200" s="7" t="s">
        <v>898</v>
      </c>
      <c r="K200" s="5" t="s">
        <v>20</v>
      </c>
      <c r="L200" s="5"/>
    </row>
    <row r="201" customFormat="false" ht="14.9" hidden="false" customHeight="true" outlineLevel="0" collapsed="false">
      <c r="A201" s="2" t="str">
        <f aca="false">HYPERLINK("https://www.fabsurplus.com/sdi_catalog/salesItemDetails.do?id=86303")</f>
        <v>https://www.fabsurplus.com/sdi_catalog/salesItemDetails.do?id=86303</v>
      </c>
      <c r="B201" s="2" t="s">
        <v>899</v>
      </c>
      <c r="C201" s="2" t="s">
        <v>900</v>
      </c>
      <c r="D201" s="2" t="s">
        <v>901</v>
      </c>
      <c r="E201" s="2" t="s">
        <v>902</v>
      </c>
      <c r="F201" s="2" t="s">
        <v>23</v>
      </c>
      <c r="G201" s="2" t="s">
        <v>231</v>
      </c>
      <c r="H201" s="2" t="s">
        <v>41</v>
      </c>
      <c r="I201" s="3" t="n">
        <v>35247</v>
      </c>
      <c r="J201" s="4" t="s">
        <v>903</v>
      </c>
      <c r="K201" s="2" t="s">
        <v>123</v>
      </c>
      <c r="L201" s="2" t="s">
        <v>446</v>
      </c>
    </row>
    <row r="202" customFormat="false" ht="14.9" hidden="false" customHeight="true" outlineLevel="0" collapsed="false">
      <c r="A202" s="5" t="str">
        <f aca="false">HYPERLINK("https://www.fabsurplus.com/sdi_catalog/salesItemDetails.do?id=54208")</f>
        <v>https://www.fabsurplus.com/sdi_catalog/salesItemDetails.do?id=54208</v>
      </c>
      <c r="B202" s="5" t="s">
        <v>904</v>
      </c>
      <c r="C202" s="5" t="s">
        <v>905</v>
      </c>
      <c r="D202" s="5" t="s">
        <v>906</v>
      </c>
      <c r="E202" s="5" t="s">
        <v>907</v>
      </c>
      <c r="F202" s="5" t="s">
        <v>23</v>
      </c>
      <c r="G202" s="5" t="s">
        <v>131</v>
      </c>
      <c r="H202" s="5" t="s">
        <v>41</v>
      </c>
      <c r="I202" s="6" t="n">
        <v>39356</v>
      </c>
      <c r="J202" s="7" t="s">
        <v>908</v>
      </c>
      <c r="K202" s="5" t="s">
        <v>414</v>
      </c>
      <c r="L202" s="5" t="s">
        <v>63</v>
      </c>
    </row>
    <row r="203" customFormat="false" ht="14.9" hidden="false" customHeight="true" outlineLevel="0" collapsed="false">
      <c r="A203" s="2" t="str">
        <f aca="false">HYPERLINK("https://www.fabsurplus.com/sdi_catalog/salesItemDetails.do?id=84342")</f>
        <v>https://www.fabsurplus.com/sdi_catalog/salesItemDetails.do?id=84342</v>
      </c>
      <c r="B203" s="2" t="s">
        <v>909</v>
      </c>
      <c r="C203" s="2" t="s">
        <v>910</v>
      </c>
      <c r="D203" s="2" t="s">
        <v>911</v>
      </c>
      <c r="E203" s="2" t="s">
        <v>912</v>
      </c>
      <c r="F203" s="2" t="s">
        <v>23</v>
      </c>
      <c r="G203" s="2"/>
      <c r="H203" s="2" t="s">
        <v>18</v>
      </c>
      <c r="I203" s="2"/>
      <c r="J203" s="4" t="s">
        <v>913</v>
      </c>
      <c r="K203" s="2" t="s">
        <v>20</v>
      </c>
      <c r="L203" s="2" t="s">
        <v>914</v>
      </c>
    </row>
    <row r="204" customFormat="false" ht="14.9" hidden="false" customHeight="true" outlineLevel="0" collapsed="false">
      <c r="A204" s="5" t="str">
        <f aca="false">HYPERLINK("https://www.fabsurplus.com/sdi_catalog/salesItemDetails.do?id=84351")</f>
        <v>https://www.fabsurplus.com/sdi_catalog/salesItemDetails.do?id=84351</v>
      </c>
      <c r="B204" s="5" t="s">
        <v>915</v>
      </c>
      <c r="C204" s="5" t="s">
        <v>910</v>
      </c>
      <c r="D204" s="5" t="s">
        <v>916</v>
      </c>
      <c r="E204" s="5" t="s">
        <v>912</v>
      </c>
      <c r="F204" s="5" t="s">
        <v>23</v>
      </c>
      <c r="G204" s="5"/>
      <c r="H204" s="5" t="s">
        <v>18</v>
      </c>
      <c r="I204" s="5"/>
      <c r="J204" s="7" t="s">
        <v>917</v>
      </c>
      <c r="K204" s="5" t="s">
        <v>20</v>
      </c>
      <c r="L204" s="5" t="s">
        <v>914</v>
      </c>
    </row>
    <row r="205" customFormat="false" ht="14.9" hidden="false" customHeight="true" outlineLevel="0" collapsed="false">
      <c r="A205" s="2" t="str">
        <f aca="false">HYPERLINK("https://www.fabsurplus.com/sdi_catalog/salesItemDetails.do?id=106946")</f>
        <v>https://www.fabsurplus.com/sdi_catalog/salesItemDetails.do?id=106946</v>
      </c>
      <c r="B205" s="2" t="s">
        <v>918</v>
      </c>
      <c r="C205" s="2" t="s">
        <v>910</v>
      </c>
      <c r="D205" s="2" t="s">
        <v>911</v>
      </c>
      <c r="E205" s="2" t="s">
        <v>912</v>
      </c>
      <c r="F205" s="2" t="s">
        <v>207</v>
      </c>
      <c r="G205" s="2" t="s">
        <v>919</v>
      </c>
      <c r="H205" s="2" t="s">
        <v>18</v>
      </c>
      <c r="I205" s="2"/>
      <c r="J205" s="4" t="s">
        <v>920</v>
      </c>
      <c r="K205" s="2" t="s">
        <v>20</v>
      </c>
      <c r="L205" s="2" t="s">
        <v>914</v>
      </c>
    </row>
    <row r="206" customFormat="false" ht="14.9" hidden="false" customHeight="true" outlineLevel="0" collapsed="false">
      <c r="A206" s="5" t="str">
        <f aca="false">HYPERLINK("https://www.fabsurplus.com/sdi_catalog/salesItemDetails.do?id=110477")</f>
        <v>https://www.fabsurplus.com/sdi_catalog/salesItemDetails.do?id=110477</v>
      </c>
      <c r="B206" s="5" t="s">
        <v>921</v>
      </c>
      <c r="C206" s="5" t="s">
        <v>922</v>
      </c>
      <c r="D206" s="5" t="s">
        <v>923</v>
      </c>
      <c r="E206" s="5" t="s">
        <v>924</v>
      </c>
      <c r="F206" s="5" t="s">
        <v>23</v>
      </c>
      <c r="G206" s="5" t="s">
        <v>331</v>
      </c>
      <c r="H206" s="5" t="s">
        <v>18</v>
      </c>
      <c r="I206" s="5"/>
      <c r="J206" s="5" t="s">
        <v>925</v>
      </c>
      <c r="K206" s="5" t="s">
        <v>333</v>
      </c>
      <c r="L206" s="5"/>
    </row>
    <row r="207" customFormat="false" ht="14.9" hidden="false" customHeight="true" outlineLevel="0" collapsed="false">
      <c r="A207" s="2" t="str">
        <f aca="false">HYPERLINK("https://www.fabsurplus.com/sdi_catalog/salesItemDetails.do?id=110478")</f>
        <v>https://www.fabsurplus.com/sdi_catalog/salesItemDetails.do?id=110478</v>
      </c>
      <c r="B207" s="2" t="s">
        <v>926</v>
      </c>
      <c r="C207" s="2" t="s">
        <v>922</v>
      </c>
      <c r="D207" s="2" t="s">
        <v>923</v>
      </c>
      <c r="E207" s="2" t="s">
        <v>924</v>
      </c>
      <c r="F207" s="2" t="s">
        <v>23</v>
      </c>
      <c r="G207" s="2" t="s">
        <v>331</v>
      </c>
      <c r="H207" s="2" t="s">
        <v>18</v>
      </c>
      <c r="I207" s="2"/>
      <c r="J207" s="2" t="s">
        <v>925</v>
      </c>
      <c r="K207" s="2" t="s">
        <v>333</v>
      </c>
      <c r="L207" s="2"/>
    </row>
    <row r="208" customFormat="false" ht="14.9" hidden="false" customHeight="true" outlineLevel="0" collapsed="false">
      <c r="A208" s="5" t="str">
        <f aca="false">HYPERLINK("https://www.fabsurplus.com/sdi_catalog/salesItemDetails.do?id=110480")</f>
        <v>https://www.fabsurplus.com/sdi_catalog/salesItemDetails.do?id=110480</v>
      </c>
      <c r="B208" s="5" t="s">
        <v>927</v>
      </c>
      <c r="C208" s="5" t="s">
        <v>922</v>
      </c>
      <c r="D208" s="5" t="s">
        <v>923</v>
      </c>
      <c r="E208" s="5" t="s">
        <v>928</v>
      </c>
      <c r="F208" s="5" t="s">
        <v>23</v>
      </c>
      <c r="G208" s="5" t="s">
        <v>331</v>
      </c>
      <c r="H208" s="5" t="s">
        <v>18</v>
      </c>
      <c r="I208" s="5"/>
      <c r="J208" s="5" t="s">
        <v>925</v>
      </c>
      <c r="K208" s="5" t="s">
        <v>333</v>
      </c>
      <c r="L208" s="5"/>
    </row>
    <row r="209" customFormat="false" ht="14.9" hidden="false" customHeight="true" outlineLevel="0" collapsed="false">
      <c r="A209" s="2" t="str">
        <f aca="false">HYPERLINK("https://www.fabsurplus.com/sdi_catalog/salesItemDetails.do?id=110481")</f>
        <v>https://www.fabsurplus.com/sdi_catalog/salesItemDetails.do?id=110481</v>
      </c>
      <c r="B209" s="2" t="s">
        <v>929</v>
      </c>
      <c r="C209" s="2" t="s">
        <v>922</v>
      </c>
      <c r="D209" s="2" t="s">
        <v>923</v>
      </c>
      <c r="E209" s="2" t="s">
        <v>924</v>
      </c>
      <c r="F209" s="2" t="s">
        <v>23</v>
      </c>
      <c r="G209" s="2" t="s">
        <v>331</v>
      </c>
      <c r="H209" s="2" t="s">
        <v>18</v>
      </c>
      <c r="I209" s="2"/>
      <c r="J209" s="2" t="s">
        <v>925</v>
      </c>
      <c r="K209" s="2" t="s">
        <v>333</v>
      </c>
      <c r="L209" s="2"/>
    </row>
    <row r="210" customFormat="false" ht="14.9" hidden="false" customHeight="true" outlineLevel="0" collapsed="false">
      <c r="A210" s="5" t="str">
        <f aca="false">HYPERLINK("https://www.fabsurplus.com/sdi_catalog/salesItemDetails.do?id=73208")</f>
        <v>https://www.fabsurplus.com/sdi_catalog/salesItemDetails.do?id=73208</v>
      </c>
      <c r="B210" s="5" t="s">
        <v>930</v>
      </c>
      <c r="C210" s="5" t="s">
        <v>931</v>
      </c>
      <c r="D210" s="5" t="s">
        <v>932</v>
      </c>
      <c r="E210" s="5" t="s">
        <v>933</v>
      </c>
      <c r="F210" s="5" t="s">
        <v>23</v>
      </c>
      <c r="G210" s="5" t="s">
        <v>934</v>
      </c>
      <c r="H210" s="5" t="s">
        <v>18</v>
      </c>
      <c r="I210" s="6" t="n">
        <v>36039</v>
      </c>
      <c r="J210" s="7" t="s">
        <v>935</v>
      </c>
      <c r="K210" s="5" t="s">
        <v>20</v>
      </c>
      <c r="L210" s="5" t="s">
        <v>936</v>
      </c>
    </row>
    <row r="211" customFormat="false" ht="14.9" hidden="false" customHeight="true" outlineLevel="0" collapsed="false">
      <c r="A211" s="2" t="str">
        <f aca="false">HYPERLINK("https://www.fabsurplus.com/sdi_catalog/salesItemDetails.do?id=102623")</f>
        <v>https://www.fabsurplus.com/sdi_catalog/salesItemDetails.do?id=102623</v>
      </c>
      <c r="B211" s="2" t="s">
        <v>937</v>
      </c>
      <c r="C211" s="2" t="s">
        <v>938</v>
      </c>
      <c r="D211" s="2" t="s">
        <v>939</v>
      </c>
      <c r="E211" s="2" t="s">
        <v>940</v>
      </c>
      <c r="F211" s="2" t="s">
        <v>23</v>
      </c>
      <c r="G211" s="2" t="s">
        <v>131</v>
      </c>
      <c r="H211" s="2" t="s">
        <v>114</v>
      </c>
      <c r="I211" s="3" t="n">
        <v>40299</v>
      </c>
      <c r="J211" s="4" t="s">
        <v>941</v>
      </c>
      <c r="K211" s="2" t="s">
        <v>20</v>
      </c>
      <c r="L211" s="2" t="s">
        <v>67</v>
      </c>
    </row>
    <row r="212" customFormat="false" ht="14.9" hidden="false" customHeight="true" outlineLevel="0" collapsed="false">
      <c r="A212" s="5" t="str">
        <f aca="false">HYPERLINK("https://www.fabsurplus.com/sdi_catalog/salesItemDetails.do?id=71904")</f>
        <v>https://www.fabsurplus.com/sdi_catalog/salesItemDetails.do?id=71904</v>
      </c>
      <c r="B212" s="5" t="s">
        <v>942</v>
      </c>
      <c r="C212" s="5" t="s">
        <v>943</v>
      </c>
      <c r="D212" s="5" t="s">
        <v>944</v>
      </c>
      <c r="E212" s="5" t="s">
        <v>945</v>
      </c>
      <c r="F212" s="5" t="s">
        <v>23</v>
      </c>
      <c r="G212" s="5"/>
      <c r="H212" s="5"/>
      <c r="I212" s="5"/>
      <c r="J212" s="5" t="s">
        <v>946</v>
      </c>
      <c r="K212" s="5" t="s">
        <v>20</v>
      </c>
      <c r="L212" s="5"/>
    </row>
    <row r="213" customFormat="false" ht="14.9" hidden="false" customHeight="true" outlineLevel="0" collapsed="false">
      <c r="A213" s="2" t="str">
        <f aca="false">HYPERLINK("https://www.fabsurplus.com/sdi_catalog/salesItemDetails.do?id=71908")</f>
        <v>https://www.fabsurplus.com/sdi_catalog/salesItemDetails.do?id=71908</v>
      </c>
      <c r="B213" s="2" t="s">
        <v>947</v>
      </c>
      <c r="C213" s="2" t="s">
        <v>943</v>
      </c>
      <c r="D213" s="2" t="s">
        <v>948</v>
      </c>
      <c r="E213" s="2" t="s">
        <v>949</v>
      </c>
      <c r="F213" s="2" t="s">
        <v>260</v>
      </c>
      <c r="G213" s="2" t="s">
        <v>40</v>
      </c>
      <c r="H213" s="2" t="s">
        <v>41</v>
      </c>
      <c r="I213" s="2"/>
      <c r="J213" s="4" t="s">
        <v>950</v>
      </c>
      <c r="K213" s="2" t="s">
        <v>20</v>
      </c>
      <c r="L213" s="2" t="s">
        <v>436</v>
      </c>
    </row>
    <row r="214" customFormat="false" ht="14.9" hidden="false" customHeight="true" outlineLevel="0" collapsed="false">
      <c r="A214" s="5" t="str">
        <f aca="false">HYPERLINK("https://www.fabsurplus.com/sdi_catalog/salesItemDetails.do?id=71910")</f>
        <v>https://www.fabsurplus.com/sdi_catalog/salesItemDetails.do?id=71910</v>
      </c>
      <c r="B214" s="5" t="s">
        <v>951</v>
      </c>
      <c r="C214" s="5" t="s">
        <v>943</v>
      </c>
      <c r="D214" s="5" t="s">
        <v>952</v>
      </c>
      <c r="E214" s="5" t="s">
        <v>953</v>
      </c>
      <c r="F214" s="5" t="s">
        <v>23</v>
      </c>
      <c r="G214" s="5" t="s">
        <v>55</v>
      </c>
      <c r="H214" s="5" t="s">
        <v>41</v>
      </c>
      <c r="I214" s="6" t="n">
        <v>39569</v>
      </c>
      <c r="J214" s="7" t="s">
        <v>954</v>
      </c>
      <c r="K214" s="5" t="s">
        <v>49</v>
      </c>
      <c r="L214" s="5" t="s">
        <v>77</v>
      </c>
    </row>
    <row r="215" customFormat="false" ht="14.9" hidden="false" customHeight="true" outlineLevel="0" collapsed="false">
      <c r="A215" s="2" t="str">
        <f aca="false">HYPERLINK("https://www.fabsurplus.com/sdi_catalog/salesItemDetails.do?id=78133")</f>
        <v>https://www.fabsurplus.com/sdi_catalog/salesItemDetails.do?id=78133</v>
      </c>
      <c r="B215" s="2" t="s">
        <v>955</v>
      </c>
      <c r="C215" s="2" t="s">
        <v>943</v>
      </c>
      <c r="D215" s="2" t="s">
        <v>956</v>
      </c>
      <c r="E215" s="2" t="s">
        <v>957</v>
      </c>
      <c r="F215" s="2" t="s">
        <v>23</v>
      </c>
      <c r="G215" s="2" t="s">
        <v>104</v>
      </c>
      <c r="H215" s="2" t="s">
        <v>18</v>
      </c>
      <c r="I215" s="3" t="n">
        <v>39233.9166666667</v>
      </c>
      <c r="J215" s="4" t="s">
        <v>958</v>
      </c>
      <c r="K215" s="2" t="s">
        <v>20</v>
      </c>
      <c r="L215" s="2" t="s">
        <v>63</v>
      </c>
    </row>
    <row r="216" customFormat="false" ht="14.9" hidden="false" customHeight="true" outlineLevel="0" collapsed="false">
      <c r="A216" s="5" t="str">
        <f aca="false">HYPERLINK("https://www.fabsurplus.com/sdi_catalog/salesItemDetails.do?id=78137")</f>
        <v>https://www.fabsurplus.com/sdi_catalog/salesItemDetails.do?id=78137</v>
      </c>
      <c r="B216" s="5" t="s">
        <v>959</v>
      </c>
      <c r="C216" s="5" t="s">
        <v>943</v>
      </c>
      <c r="D216" s="5" t="s">
        <v>956</v>
      </c>
      <c r="E216" s="5" t="s">
        <v>960</v>
      </c>
      <c r="F216" s="5" t="s">
        <v>23</v>
      </c>
      <c r="G216" s="5" t="s">
        <v>104</v>
      </c>
      <c r="H216" s="5" t="s">
        <v>18</v>
      </c>
      <c r="I216" s="5"/>
      <c r="J216" s="7" t="s">
        <v>961</v>
      </c>
      <c r="K216" s="5" t="s">
        <v>20</v>
      </c>
      <c r="L216" s="5" t="s">
        <v>198</v>
      </c>
    </row>
    <row r="217" customFormat="false" ht="14.9" hidden="false" customHeight="true" outlineLevel="0" collapsed="false">
      <c r="A217" s="2" t="str">
        <f aca="false">HYPERLINK("https://www.fabsurplus.com/sdi_catalog/salesItemDetails.do?id=78138")</f>
        <v>https://www.fabsurplus.com/sdi_catalog/salesItemDetails.do?id=78138</v>
      </c>
      <c r="B217" s="2" t="s">
        <v>962</v>
      </c>
      <c r="C217" s="2" t="s">
        <v>943</v>
      </c>
      <c r="D217" s="2" t="s">
        <v>963</v>
      </c>
      <c r="E217" s="2" t="s">
        <v>964</v>
      </c>
      <c r="F217" s="2" t="s">
        <v>23</v>
      </c>
      <c r="G217" s="2" t="s">
        <v>104</v>
      </c>
      <c r="H217" s="2" t="s">
        <v>41</v>
      </c>
      <c r="I217" s="3" t="n">
        <v>39172.9166666667</v>
      </c>
      <c r="J217" s="4" t="s">
        <v>965</v>
      </c>
      <c r="K217" s="2" t="s">
        <v>20</v>
      </c>
      <c r="L217" s="2" t="s">
        <v>198</v>
      </c>
    </row>
    <row r="218" customFormat="false" ht="14.9" hidden="false" customHeight="true" outlineLevel="0" collapsed="false">
      <c r="A218" s="5" t="str">
        <f aca="false">HYPERLINK("https://www.fabsurplus.com/sdi_catalog/salesItemDetails.do?id=80177")</f>
        <v>https://www.fabsurplus.com/sdi_catalog/salesItemDetails.do?id=80177</v>
      </c>
      <c r="B218" s="5" t="s">
        <v>966</v>
      </c>
      <c r="C218" s="5" t="s">
        <v>943</v>
      </c>
      <c r="D218" s="5" t="s">
        <v>956</v>
      </c>
      <c r="E218" s="5" t="s">
        <v>967</v>
      </c>
      <c r="F218" s="5" t="s">
        <v>23</v>
      </c>
      <c r="G218" s="5" t="s">
        <v>104</v>
      </c>
      <c r="H218" s="5" t="s">
        <v>18</v>
      </c>
      <c r="I218" s="6" t="n">
        <v>39356</v>
      </c>
      <c r="J218" s="7" t="s">
        <v>968</v>
      </c>
      <c r="K218" s="5" t="s">
        <v>20</v>
      </c>
      <c r="L218" s="5" t="s">
        <v>198</v>
      </c>
    </row>
    <row r="219" customFormat="false" ht="14.9" hidden="false" customHeight="true" outlineLevel="0" collapsed="false">
      <c r="A219" s="2" t="str">
        <f aca="false">HYPERLINK("https://www.fabsurplus.com/sdi_catalog/salesItemDetails.do?id=80178")</f>
        <v>https://www.fabsurplus.com/sdi_catalog/salesItemDetails.do?id=80178</v>
      </c>
      <c r="B219" s="2" t="s">
        <v>969</v>
      </c>
      <c r="C219" s="2" t="s">
        <v>943</v>
      </c>
      <c r="D219" s="2" t="s">
        <v>956</v>
      </c>
      <c r="E219" s="2" t="s">
        <v>967</v>
      </c>
      <c r="F219" s="2" t="s">
        <v>23</v>
      </c>
      <c r="G219" s="2" t="s">
        <v>104</v>
      </c>
      <c r="H219" s="2" t="s">
        <v>18</v>
      </c>
      <c r="I219" s="3" t="n">
        <v>39356</v>
      </c>
      <c r="J219" s="4" t="s">
        <v>968</v>
      </c>
      <c r="K219" s="2" t="s">
        <v>20</v>
      </c>
      <c r="L219" s="2" t="s">
        <v>198</v>
      </c>
    </row>
    <row r="220" customFormat="false" ht="14.9" hidden="false" customHeight="true" outlineLevel="0" collapsed="false">
      <c r="A220" s="5" t="str">
        <f aca="false">HYPERLINK("https://www.fabsurplus.com/sdi_catalog/salesItemDetails.do?id=80179")</f>
        <v>https://www.fabsurplus.com/sdi_catalog/salesItemDetails.do?id=80179</v>
      </c>
      <c r="B220" s="5" t="s">
        <v>970</v>
      </c>
      <c r="C220" s="5" t="s">
        <v>943</v>
      </c>
      <c r="D220" s="5" t="s">
        <v>956</v>
      </c>
      <c r="E220" s="5" t="s">
        <v>967</v>
      </c>
      <c r="F220" s="5" t="s">
        <v>23</v>
      </c>
      <c r="G220" s="5" t="s">
        <v>104</v>
      </c>
      <c r="H220" s="5" t="s">
        <v>18</v>
      </c>
      <c r="I220" s="6" t="n">
        <v>39356</v>
      </c>
      <c r="J220" s="7" t="s">
        <v>971</v>
      </c>
      <c r="K220" s="5" t="s">
        <v>20</v>
      </c>
      <c r="L220" s="5" t="s">
        <v>198</v>
      </c>
    </row>
    <row r="221" customFormat="false" ht="14.9" hidden="false" customHeight="true" outlineLevel="0" collapsed="false">
      <c r="A221" s="2" t="str">
        <f aca="false">HYPERLINK("https://www.fabsurplus.com/sdi_catalog/salesItemDetails.do?id=80180")</f>
        <v>https://www.fabsurplus.com/sdi_catalog/salesItemDetails.do?id=80180</v>
      </c>
      <c r="B221" s="2" t="s">
        <v>972</v>
      </c>
      <c r="C221" s="2" t="s">
        <v>943</v>
      </c>
      <c r="D221" s="2" t="s">
        <v>956</v>
      </c>
      <c r="E221" s="2" t="s">
        <v>967</v>
      </c>
      <c r="F221" s="2" t="s">
        <v>23</v>
      </c>
      <c r="G221" s="2" t="s">
        <v>104</v>
      </c>
      <c r="H221" s="2" t="s">
        <v>18</v>
      </c>
      <c r="I221" s="3" t="n">
        <v>39356</v>
      </c>
      <c r="J221" s="4" t="s">
        <v>973</v>
      </c>
      <c r="K221" s="2" t="s">
        <v>20</v>
      </c>
      <c r="L221" s="2" t="s">
        <v>198</v>
      </c>
    </row>
    <row r="222" customFormat="false" ht="14.9" hidden="false" customHeight="true" outlineLevel="0" collapsed="false">
      <c r="A222" s="5" t="str">
        <f aca="false">HYPERLINK("https://www.fabsurplus.com/sdi_catalog/salesItemDetails.do?id=80181")</f>
        <v>https://www.fabsurplus.com/sdi_catalog/salesItemDetails.do?id=80181</v>
      </c>
      <c r="B222" s="5" t="s">
        <v>974</v>
      </c>
      <c r="C222" s="5" t="s">
        <v>943</v>
      </c>
      <c r="D222" s="5" t="s">
        <v>956</v>
      </c>
      <c r="E222" s="5" t="s">
        <v>967</v>
      </c>
      <c r="F222" s="5" t="s">
        <v>23</v>
      </c>
      <c r="G222" s="5" t="s">
        <v>104</v>
      </c>
      <c r="H222" s="5" t="s">
        <v>18</v>
      </c>
      <c r="I222" s="6" t="n">
        <v>39356</v>
      </c>
      <c r="J222" s="7" t="s">
        <v>975</v>
      </c>
      <c r="K222" s="5" t="s">
        <v>20</v>
      </c>
      <c r="L222" s="5" t="s">
        <v>198</v>
      </c>
    </row>
    <row r="223" customFormat="false" ht="14.9" hidden="false" customHeight="true" outlineLevel="0" collapsed="false">
      <c r="A223" s="2" t="str">
        <f aca="false">HYPERLINK("https://www.fabsurplus.com/sdi_catalog/salesItemDetails.do?id=80182")</f>
        <v>https://www.fabsurplus.com/sdi_catalog/salesItemDetails.do?id=80182</v>
      </c>
      <c r="B223" s="2" t="s">
        <v>976</v>
      </c>
      <c r="C223" s="2" t="s">
        <v>943</v>
      </c>
      <c r="D223" s="2" t="s">
        <v>956</v>
      </c>
      <c r="E223" s="2" t="s">
        <v>967</v>
      </c>
      <c r="F223" s="2" t="s">
        <v>23</v>
      </c>
      <c r="G223" s="2" t="s">
        <v>104</v>
      </c>
      <c r="H223" s="2" t="s">
        <v>18</v>
      </c>
      <c r="I223" s="3" t="n">
        <v>39356</v>
      </c>
      <c r="J223" s="4" t="s">
        <v>977</v>
      </c>
      <c r="K223" s="2" t="s">
        <v>20</v>
      </c>
      <c r="L223" s="2" t="s">
        <v>198</v>
      </c>
    </row>
    <row r="224" customFormat="false" ht="14.9" hidden="false" customHeight="true" outlineLevel="0" collapsed="false">
      <c r="A224" s="5" t="str">
        <f aca="false">HYPERLINK("https://www.fabsurplus.com/sdi_catalog/salesItemDetails.do?id=80183")</f>
        <v>https://www.fabsurplus.com/sdi_catalog/salesItemDetails.do?id=80183</v>
      </c>
      <c r="B224" s="5" t="s">
        <v>978</v>
      </c>
      <c r="C224" s="5" t="s">
        <v>943</v>
      </c>
      <c r="D224" s="5" t="s">
        <v>956</v>
      </c>
      <c r="E224" s="5" t="s">
        <v>967</v>
      </c>
      <c r="F224" s="5" t="s">
        <v>23</v>
      </c>
      <c r="G224" s="5" t="s">
        <v>104</v>
      </c>
      <c r="H224" s="5" t="s">
        <v>18</v>
      </c>
      <c r="I224" s="6" t="n">
        <v>39356</v>
      </c>
      <c r="J224" s="7" t="s">
        <v>979</v>
      </c>
      <c r="K224" s="5" t="s">
        <v>20</v>
      </c>
      <c r="L224" s="5" t="s">
        <v>198</v>
      </c>
    </row>
    <row r="225" customFormat="false" ht="14.9" hidden="false" customHeight="true" outlineLevel="0" collapsed="false">
      <c r="A225" s="2" t="str">
        <f aca="false">HYPERLINK("https://www.fabsurplus.com/sdi_catalog/salesItemDetails.do?id=80184")</f>
        <v>https://www.fabsurplus.com/sdi_catalog/salesItemDetails.do?id=80184</v>
      </c>
      <c r="B225" s="2" t="s">
        <v>980</v>
      </c>
      <c r="C225" s="2" t="s">
        <v>943</v>
      </c>
      <c r="D225" s="2" t="s">
        <v>981</v>
      </c>
      <c r="E225" s="2" t="s">
        <v>982</v>
      </c>
      <c r="F225" s="2" t="s">
        <v>23</v>
      </c>
      <c r="G225" s="2" t="s">
        <v>55</v>
      </c>
      <c r="H225" s="2" t="s">
        <v>41</v>
      </c>
      <c r="I225" s="3" t="n">
        <v>39355.9166666667</v>
      </c>
      <c r="J225" s="4" t="s">
        <v>983</v>
      </c>
      <c r="K225" s="2" t="s">
        <v>20</v>
      </c>
      <c r="L225" s="2" t="s">
        <v>198</v>
      </c>
    </row>
    <row r="226" customFormat="false" ht="14.9" hidden="false" customHeight="true" outlineLevel="0" collapsed="false">
      <c r="A226" s="5" t="str">
        <f aca="false">HYPERLINK("https://www.fabsurplus.com/sdi_catalog/salesItemDetails.do?id=95233")</f>
        <v>https://www.fabsurplus.com/sdi_catalog/salesItemDetails.do?id=95233</v>
      </c>
      <c r="B226" s="5" t="s">
        <v>984</v>
      </c>
      <c r="C226" s="5" t="s">
        <v>943</v>
      </c>
      <c r="D226" s="5" t="s">
        <v>985</v>
      </c>
      <c r="E226" s="5" t="s">
        <v>986</v>
      </c>
      <c r="F226" s="5" t="s">
        <v>23</v>
      </c>
      <c r="G226" s="5" t="s">
        <v>55</v>
      </c>
      <c r="H226" s="5" t="s">
        <v>41</v>
      </c>
      <c r="I226" s="6" t="n">
        <v>38686.9583333333</v>
      </c>
      <c r="J226" s="7" t="s">
        <v>987</v>
      </c>
      <c r="K226" s="5" t="s">
        <v>988</v>
      </c>
      <c r="L226" s="5" t="s">
        <v>989</v>
      </c>
    </row>
    <row r="227" customFormat="false" ht="14.9" hidden="false" customHeight="true" outlineLevel="0" collapsed="false">
      <c r="A227" s="2" t="str">
        <f aca="false">HYPERLINK("https://www.fabsurplus.com/sdi_catalog/salesItemDetails.do?id=99969")</f>
        <v>https://www.fabsurplus.com/sdi_catalog/salesItemDetails.do?id=99969</v>
      </c>
      <c r="B227" s="2" t="s">
        <v>990</v>
      </c>
      <c r="C227" s="2" t="s">
        <v>943</v>
      </c>
      <c r="D227" s="2" t="s">
        <v>956</v>
      </c>
      <c r="E227" s="2" t="s">
        <v>967</v>
      </c>
      <c r="F227" s="2" t="s">
        <v>23</v>
      </c>
      <c r="G227" s="2" t="s">
        <v>104</v>
      </c>
      <c r="H227" s="2" t="s">
        <v>18</v>
      </c>
      <c r="I227" s="3" t="n">
        <v>38503.9166666667</v>
      </c>
      <c r="J227" s="4" t="s">
        <v>991</v>
      </c>
      <c r="K227" s="2" t="s">
        <v>20</v>
      </c>
      <c r="L227" s="2" t="s">
        <v>198</v>
      </c>
    </row>
    <row r="228" customFormat="false" ht="14.9" hidden="false" customHeight="true" outlineLevel="0" collapsed="false">
      <c r="A228" s="5" t="str">
        <f aca="false">HYPERLINK("https://www.fabsurplus.com/sdi_catalog/salesItemDetails.do?id=101848")</f>
        <v>https://www.fabsurplus.com/sdi_catalog/salesItemDetails.do?id=101848</v>
      </c>
      <c r="B228" s="5" t="s">
        <v>992</v>
      </c>
      <c r="C228" s="5" t="s">
        <v>943</v>
      </c>
      <c r="D228" s="5" t="s">
        <v>952</v>
      </c>
      <c r="E228" s="5" t="s">
        <v>993</v>
      </c>
      <c r="F228" s="5" t="s">
        <v>23</v>
      </c>
      <c r="G228" s="5" t="s">
        <v>104</v>
      </c>
      <c r="H228" s="5" t="s">
        <v>18</v>
      </c>
      <c r="I228" s="6" t="n">
        <v>39233.9166666667</v>
      </c>
      <c r="J228" s="7" t="s">
        <v>994</v>
      </c>
      <c r="K228" s="5" t="s">
        <v>20</v>
      </c>
      <c r="L228" s="5" t="s">
        <v>198</v>
      </c>
    </row>
    <row r="229" customFormat="false" ht="14.9" hidden="false" customHeight="true" outlineLevel="0" collapsed="false">
      <c r="A229" s="2" t="str">
        <f aca="false">HYPERLINK("https://www.fabsurplus.com/sdi_catalog/salesItemDetails.do?id=102494")</f>
        <v>https://www.fabsurplus.com/sdi_catalog/salesItemDetails.do?id=102494</v>
      </c>
      <c r="B229" s="2" t="s">
        <v>995</v>
      </c>
      <c r="C229" s="2" t="s">
        <v>943</v>
      </c>
      <c r="D229" s="2" t="s">
        <v>952</v>
      </c>
      <c r="E229" s="2" t="s">
        <v>996</v>
      </c>
      <c r="F229" s="2" t="s">
        <v>23</v>
      </c>
      <c r="G229" s="2" t="s">
        <v>55</v>
      </c>
      <c r="H229" s="2" t="s">
        <v>180</v>
      </c>
      <c r="I229" s="3" t="n">
        <v>39355.9166666667</v>
      </c>
      <c r="J229" s="4" t="s">
        <v>997</v>
      </c>
      <c r="K229" s="2" t="s">
        <v>20</v>
      </c>
      <c r="L229" s="2" t="s">
        <v>198</v>
      </c>
    </row>
    <row r="230" customFormat="false" ht="14.9" hidden="false" customHeight="true" outlineLevel="0" collapsed="false">
      <c r="A230" s="5" t="str">
        <f aca="false">HYPERLINK("https://www.fabsurplus.com/sdi_catalog/salesItemDetails.do?id=98497")</f>
        <v>https://www.fabsurplus.com/sdi_catalog/salesItemDetails.do?id=98497</v>
      </c>
      <c r="B230" s="5" t="s">
        <v>998</v>
      </c>
      <c r="C230" s="5" t="s">
        <v>999</v>
      </c>
      <c r="D230" s="5" t="s">
        <v>1000</v>
      </c>
      <c r="E230" s="5" t="s">
        <v>1001</v>
      </c>
      <c r="F230" s="5" t="s">
        <v>23</v>
      </c>
      <c r="G230" s="5" t="s">
        <v>131</v>
      </c>
      <c r="H230" s="5" t="s">
        <v>18</v>
      </c>
      <c r="I230" s="5"/>
      <c r="J230" s="7" t="s">
        <v>1002</v>
      </c>
      <c r="K230" s="5" t="s">
        <v>189</v>
      </c>
      <c r="L230" s="5" t="s">
        <v>824</v>
      </c>
    </row>
    <row r="231" customFormat="false" ht="14.9" hidden="false" customHeight="true" outlineLevel="0" collapsed="false">
      <c r="A231" s="2" t="str">
        <f aca="false">HYPERLINK("https://www.fabsurplus.com/sdi_catalog/salesItemDetails.do?id=108299")</f>
        <v>https://www.fabsurplus.com/sdi_catalog/salesItemDetails.do?id=108299</v>
      </c>
      <c r="B231" s="2" t="s">
        <v>1003</v>
      </c>
      <c r="C231" s="2" t="s">
        <v>1004</v>
      </c>
      <c r="D231" s="2" t="s">
        <v>1005</v>
      </c>
      <c r="E231" s="2" t="s">
        <v>1006</v>
      </c>
      <c r="F231" s="2" t="s">
        <v>23</v>
      </c>
      <c r="G231" s="2" t="s">
        <v>131</v>
      </c>
      <c r="H231" s="2" t="s">
        <v>897</v>
      </c>
      <c r="I231" s="3" t="n">
        <v>41061</v>
      </c>
      <c r="J231" s="4" t="s">
        <v>1007</v>
      </c>
      <c r="K231" s="2" t="s">
        <v>255</v>
      </c>
      <c r="L231" s="2" t="s">
        <v>526</v>
      </c>
    </row>
    <row r="232" customFormat="false" ht="14.9" hidden="false" customHeight="true" outlineLevel="0" collapsed="false">
      <c r="A232" s="5" t="str">
        <f aca="false">HYPERLINK("https://www.fabsurplus.com/sdi_catalog/salesItemDetails.do?id=110737")</f>
        <v>https://www.fabsurplus.com/sdi_catalog/salesItemDetails.do?id=110737</v>
      </c>
      <c r="B232" s="5" t="s">
        <v>1008</v>
      </c>
      <c r="C232" s="5" t="s">
        <v>1004</v>
      </c>
      <c r="D232" s="5" t="s">
        <v>1009</v>
      </c>
      <c r="E232" s="5" t="s">
        <v>1010</v>
      </c>
      <c r="F232" s="5" t="s">
        <v>23</v>
      </c>
      <c r="G232" s="5" t="s">
        <v>868</v>
      </c>
      <c r="H232" s="5" t="s">
        <v>18</v>
      </c>
      <c r="I232" s="6" t="n">
        <v>35217</v>
      </c>
      <c r="J232" s="7" t="s">
        <v>1011</v>
      </c>
      <c r="K232" s="5" t="s">
        <v>255</v>
      </c>
      <c r="L232" s="5" t="s">
        <v>526</v>
      </c>
    </row>
    <row r="233" customFormat="false" ht="14.9" hidden="false" customHeight="true" outlineLevel="0" collapsed="false">
      <c r="A233" s="2" t="str">
        <f aca="false">HYPERLINK("https://www.fabsurplus.com/sdi_catalog/salesItemDetails.do?id=33413")</f>
        <v>https://www.fabsurplus.com/sdi_catalog/salesItemDetails.do?id=33413</v>
      </c>
      <c r="B233" s="2" t="s">
        <v>1012</v>
      </c>
      <c r="C233" s="2" t="s">
        <v>1013</v>
      </c>
      <c r="D233" s="2" t="s">
        <v>1014</v>
      </c>
      <c r="E233" s="2" t="s">
        <v>1015</v>
      </c>
      <c r="F233" s="2" t="s">
        <v>23</v>
      </c>
      <c r="G233" s="2" t="s">
        <v>55</v>
      </c>
      <c r="H233" s="2" t="s">
        <v>41</v>
      </c>
      <c r="I233" s="3" t="n">
        <v>38838</v>
      </c>
      <c r="J233" s="4" t="s">
        <v>1016</v>
      </c>
      <c r="K233" s="2" t="s">
        <v>20</v>
      </c>
      <c r="L233" s="2" t="s">
        <v>77</v>
      </c>
    </row>
    <row r="234" customFormat="false" ht="14.9" hidden="false" customHeight="true" outlineLevel="0" collapsed="false">
      <c r="A234" s="5" t="str">
        <f aca="false">HYPERLINK("https://www.fabsurplus.com/sdi_catalog/salesItemDetails.do?id=33414")</f>
        <v>https://www.fabsurplus.com/sdi_catalog/salesItemDetails.do?id=33414</v>
      </c>
      <c r="B234" s="5" t="s">
        <v>1017</v>
      </c>
      <c r="C234" s="5" t="s">
        <v>1013</v>
      </c>
      <c r="D234" s="5" t="s">
        <v>1014</v>
      </c>
      <c r="E234" s="5" t="s">
        <v>1015</v>
      </c>
      <c r="F234" s="5" t="s">
        <v>23</v>
      </c>
      <c r="G234" s="5" t="s">
        <v>104</v>
      </c>
      <c r="H234" s="5" t="s">
        <v>41</v>
      </c>
      <c r="I234" s="6" t="n">
        <v>38838</v>
      </c>
      <c r="J234" s="7" t="s">
        <v>1018</v>
      </c>
      <c r="K234" s="5" t="s">
        <v>20</v>
      </c>
      <c r="L234" s="5" t="s">
        <v>77</v>
      </c>
    </row>
    <row r="235" customFormat="false" ht="14.9" hidden="false" customHeight="true" outlineLevel="0" collapsed="false">
      <c r="A235" s="2" t="str">
        <f aca="false">HYPERLINK("https://www.fabsurplus.com/sdi_catalog/salesItemDetails.do?id=79888")</f>
        <v>https://www.fabsurplus.com/sdi_catalog/salesItemDetails.do?id=79888</v>
      </c>
      <c r="B235" s="2" t="s">
        <v>1019</v>
      </c>
      <c r="C235" s="2" t="s">
        <v>1020</v>
      </c>
      <c r="D235" s="2" t="s">
        <v>1021</v>
      </c>
      <c r="E235" s="2" t="s">
        <v>1022</v>
      </c>
      <c r="F235" s="2" t="s">
        <v>23</v>
      </c>
      <c r="G235" s="2" t="s">
        <v>87</v>
      </c>
      <c r="H235" s="2" t="s">
        <v>41</v>
      </c>
      <c r="I235" s="3" t="n">
        <v>37742</v>
      </c>
      <c r="J235" s="4" t="s">
        <v>1023</v>
      </c>
      <c r="K235" s="2" t="s">
        <v>20</v>
      </c>
      <c r="L235" s="2" t="s">
        <v>650</v>
      </c>
    </row>
    <row r="236" customFormat="false" ht="14.9" hidden="false" customHeight="true" outlineLevel="0" collapsed="false">
      <c r="A236" s="5" t="str">
        <f aca="false">HYPERLINK("https://www.fabsurplus.com/sdi_catalog/salesItemDetails.do?id=78136")</f>
        <v>https://www.fabsurplus.com/sdi_catalog/salesItemDetails.do?id=78136</v>
      </c>
      <c r="B236" s="5" t="s">
        <v>1024</v>
      </c>
      <c r="C236" s="5" t="s">
        <v>1025</v>
      </c>
      <c r="D236" s="5" t="s">
        <v>1026</v>
      </c>
      <c r="E236" s="5" t="s">
        <v>1027</v>
      </c>
      <c r="F236" s="5" t="s">
        <v>23</v>
      </c>
      <c r="G236" s="5"/>
      <c r="H236" s="5" t="s">
        <v>18</v>
      </c>
      <c r="I236" s="6" t="n">
        <v>38686.9583333333</v>
      </c>
      <c r="J236" s="7" t="s">
        <v>1028</v>
      </c>
      <c r="K236" s="5" t="s">
        <v>20</v>
      </c>
      <c r="L236" s="5" t="s">
        <v>35</v>
      </c>
    </row>
    <row r="237" customFormat="false" ht="14.9" hidden="false" customHeight="true" outlineLevel="0" collapsed="false">
      <c r="A237" s="2" t="str">
        <f aca="false">HYPERLINK("https://www.fabsurplus.com/sdi_catalog/salesItemDetails.do?id=80089")</f>
        <v>https://www.fabsurplus.com/sdi_catalog/salesItemDetails.do?id=80089</v>
      </c>
      <c r="B237" s="2" t="s">
        <v>1029</v>
      </c>
      <c r="C237" s="2" t="s">
        <v>1025</v>
      </c>
      <c r="D237" s="2" t="s">
        <v>1026</v>
      </c>
      <c r="E237" s="2" t="s">
        <v>1027</v>
      </c>
      <c r="F237" s="2" t="s">
        <v>23</v>
      </c>
      <c r="G237" s="2"/>
      <c r="H237" s="2" t="s">
        <v>41</v>
      </c>
      <c r="I237" s="3" t="n">
        <v>38686.9583333333</v>
      </c>
      <c r="J237" s="4" t="s">
        <v>1030</v>
      </c>
      <c r="K237" s="2" t="s">
        <v>20</v>
      </c>
      <c r="L237" s="2" t="s">
        <v>35</v>
      </c>
    </row>
    <row r="238" customFormat="false" ht="14.9" hidden="false" customHeight="true" outlineLevel="0" collapsed="false">
      <c r="A238" s="5" t="str">
        <f aca="false">HYPERLINK("https://www.fabsurplus.com/sdi_catalog/salesItemDetails.do?id=106834")</f>
        <v>https://www.fabsurplus.com/sdi_catalog/salesItemDetails.do?id=106834</v>
      </c>
      <c r="B238" s="5" t="s">
        <v>1031</v>
      </c>
      <c r="C238" s="5" t="s">
        <v>1032</v>
      </c>
      <c r="D238" s="5" t="s">
        <v>1033</v>
      </c>
      <c r="E238" s="5" t="s">
        <v>1034</v>
      </c>
      <c r="F238" s="5" t="s">
        <v>1035</v>
      </c>
      <c r="G238" s="5" t="s">
        <v>1036</v>
      </c>
      <c r="H238" s="5" t="s">
        <v>18</v>
      </c>
      <c r="I238" s="5"/>
      <c r="J238" s="5" t="s">
        <v>213</v>
      </c>
      <c r="K238" s="5" t="s">
        <v>189</v>
      </c>
      <c r="L238" s="5" t="s">
        <v>1037</v>
      </c>
    </row>
    <row r="239" customFormat="false" ht="14.9" hidden="false" customHeight="true" outlineLevel="0" collapsed="false">
      <c r="A239" s="2" t="str">
        <f aca="false">HYPERLINK("https://www.fabsurplus.com/sdi_catalog/salesItemDetails.do?id=76613")</f>
        <v>https://www.fabsurplus.com/sdi_catalog/salesItemDetails.do?id=76613</v>
      </c>
      <c r="B239" s="2" t="s">
        <v>1038</v>
      </c>
      <c r="C239" s="2" t="s">
        <v>1039</v>
      </c>
      <c r="D239" s="2" t="s">
        <v>1040</v>
      </c>
      <c r="E239" s="2" t="s">
        <v>1041</v>
      </c>
      <c r="F239" s="2" t="s">
        <v>23</v>
      </c>
      <c r="G239" s="2" t="s">
        <v>87</v>
      </c>
      <c r="H239" s="2" t="s">
        <v>41</v>
      </c>
      <c r="I239" s="3" t="n">
        <v>39264</v>
      </c>
      <c r="J239" s="4" t="s">
        <v>1042</v>
      </c>
      <c r="K239" s="2" t="s">
        <v>20</v>
      </c>
      <c r="L239" s="2" t="s">
        <v>1043</v>
      </c>
    </row>
    <row r="240" customFormat="false" ht="14.9" hidden="false" customHeight="true" outlineLevel="0" collapsed="false">
      <c r="A240" s="5" t="str">
        <f aca="false">HYPERLINK("https://www.fabsurplus.com/sdi_catalog/salesItemDetails.do?id=79590")</f>
        <v>https://www.fabsurplus.com/sdi_catalog/salesItemDetails.do?id=79590</v>
      </c>
      <c r="B240" s="5" t="s">
        <v>1044</v>
      </c>
      <c r="C240" s="5" t="s">
        <v>1039</v>
      </c>
      <c r="D240" s="5" t="s">
        <v>1045</v>
      </c>
      <c r="E240" s="5" t="s">
        <v>1046</v>
      </c>
      <c r="F240" s="5" t="s">
        <v>23</v>
      </c>
      <c r="G240" s="5" t="s">
        <v>87</v>
      </c>
      <c r="H240" s="5" t="s">
        <v>41</v>
      </c>
      <c r="I240" s="6" t="n">
        <v>38838</v>
      </c>
      <c r="J240" s="7" t="s">
        <v>1047</v>
      </c>
      <c r="K240" s="5" t="s">
        <v>99</v>
      </c>
      <c r="L240" s="5" t="s">
        <v>914</v>
      </c>
    </row>
    <row r="241" customFormat="false" ht="14.9" hidden="false" customHeight="true" outlineLevel="0" collapsed="false">
      <c r="A241" s="2" t="str">
        <f aca="false">HYPERLINK("https://www.fabsurplus.com/sdi_catalog/salesItemDetails.do?id=79597")</f>
        <v>https://www.fabsurplus.com/sdi_catalog/salesItemDetails.do?id=79597</v>
      </c>
      <c r="B241" s="2" t="s">
        <v>1048</v>
      </c>
      <c r="C241" s="2" t="s">
        <v>1039</v>
      </c>
      <c r="D241" s="2" t="s">
        <v>1049</v>
      </c>
      <c r="E241" s="2" t="s">
        <v>1050</v>
      </c>
      <c r="F241" s="2" t="s">
        <v>23</v>
      </c>
      <c r="G241" s="2" t="s">
        <v>87</v>
      </c>
      <c r="H241" s="2" t="s">
        <v>41</v>
      </c>
      <c r="I241" s="3" t="n">
        <v>39203</v>
      </c>
      <c r="J241" s="4" t="s">
        <v>1051</v>
      </c>
      <c r="K241" s="2" t="s">
        <v>20</v>
      </c>
      <c r="L241" s="2" t="s">
        <v>83</v>
      </c>
    </row>
    <row r="242" customFormat="false" ht="14.9" hidden="false" customHeight="true" outlineLevel="0" collapsed="false">
      <c r="A242" s="5" t="str">
        <f aca="false">HYPERLINK("https://www.fabsurplus.com/sdi_catalog/salesItemDetails.do?id=79599")</f>
        <v>https://www.fabsurplus.com/sdi_catalog/salesItemDetails.do?id=79599</v>
      </c>
      <c r="B242" s="5" t="s">
        <v>1052</v>
      </c>
      <c r="C242" s="5" t="s">
        <v>1039</v>
      </c>
      <c r="D242" s="5" t="s">
        <v>1053</v>
      </c>
      <c r="E242" s="5" t="s">
        <v>1054</v>
      </c>
      <c r="F242" s="5" t="s">
        <v>23</v>
      </c>
      <c r="G242" s="5" t="s">
        <v>87</v>
      </c>
      <c r="H242" s="5" t="s">
        <v>18</v>
      </c>
      <c r="I242" s="6" t="n">
        <v>36892</v>
      </c>
      <c r="J242" s="7" t="s">
        <v>1055</v>
      </c>
      <c r="K242" s="5" t="s">
        <v>20</v>
      </c>
      <c r="L242" s="5" t="s">
        <v>94</v>
      </c>
    </row>
    <row r="243" customFormat="false" ht="14.9" hidden="false" customHeight="true" outlineLevel="0" collapsed="false">
      <c r="A243" s="2" t="str">
        <f aca="false">HYPERLINK("https://www.fabsurplus.com/sdi_catalog/salesItemDetails.do?id=79601")</f>
        <v>https://www.fabsurplus.com/sdi_catalog/salesItemDetails.do?id=79601</v>
      </c>
      <c r="B243" s="2" t="s">
        <v>1056</v>
      </c>
      <c r="C243" s="2" t="s">
        <v>1039</v>
      </c>
      <c r="D243" s="2" t="s">
        <v>1057</v>
      </c>
      <c r="E243" s="2" t="s">
        <v>1058</v>
      </c>
      <c r="F243" s="2" t="s">
        <v>23</v>
      </c>
      <c r="G243" s="2" t="s">
        <v>87</v>
      </c>
      <c r="H243" s="2" t="s">
        <v>18</v>
      </c>
      <c r="I243" s="2"/>
      <c r="J243" s="4" t="s">
        <v>1059</v>
      </c>
      <c r="K243" s="2" t="s">
        <v>20</v>
      </c>
      <c r="L243" s="2" t="s">
        <v>1060</v>
      </c>
    </row>
    <row r="244" customFormat="false" ht="14.9" hidden="false" customHeight="true" outlineLevel="0" collapsed="false">
      <c r="A244" s="5" t="str">
        <f aca="false">HYPERLINK("https://www.fabsurplus.com/sdi_catalog/salesItemDetails.do?id=2181")</f>
        <v>https://www.fabsurplus.com/sdi_catalog/salesItemDetails.do?id=2181</v>
      </c>
      <c r="B244" s="5" t="s">
        <v>1061</v>
      </c>
      <c r="C244" s="5" t="s">
        <v>1062</v>
      </c>
      <c r="D244" s="5" t="s">
        <v>1063</v>
      </c>
      <c r="E244" s="5" t="s">
        <v>1064</v>
      </c>
      <c r="F244" s="5" t="s">
        <v>23</v>
      </c>
      <c r="G244" s="5" t="s">
        <v>367</v>
      </c>
      <c r="H244" s="5" t="s">
        <v>18</v>
      </c>
      <c r="I244" s="6" t="n">
        <v>33909</v>
      </c>
      <c r="J244" s="7" t="s">
        <v>1065</v>
      </c>
      <c r="K244" s="5" t="s">
        <v>20</v>
      </c>
      <c r="L244" s="5" t="s">
        <v>77</v>
      </c>
    </row>
    <row r="245" customFormat="false" ht="14.9" hidden="false" customHeight="true" outlineLevel="0" collapsed="false">
      <c r="A245" s="2" t="str">
        <f aca="false">HYPERLINK("https://www.fabsurplus.com/sdi_catalog/salesItemDetails.do?id=54232")</f>
        <v>https://www.fabsurplus.com/sdi_catalog/salesItemDetails.do?id=54232</v>
      </c>
      <c r="B245" s="2" t="s">
        <v>1066</v>
      </c>
      <c r="C245" s="2" t="s">
        <v>1067</v>
      </c>
      <c r="D245" s="2" t="s">
        <v>1068</v>
      </c>
      <c r="E245" s="2" t="s">
        <v>1069</v>
      </c>
      <c r="F245" s="2" t="s">
        <v>23</v>
      </c>
      <c r="G245" s="2" t="s">
        <v>104</v>
      </c>
      <c r="H245" s="2" t="s">
        <v>41</v>
      </c>
      <c r="I245" s="3" t="n">
        <v>36647</v>
      </c>
      <c r="J245" s="4" t="s">
        <v>1070</v>
      </c>
      <c r="K245" s="2" t="s">
        <v>414</v>
      </c>
      <c r="L245" s="2" t="s">
        <v>63</v>
      </c>
    </row>
    <row r="246" customFormat="false" ht="14.9" hidden="false" customHeight="true" outlineLevel="0" collapsed="false">
      <c r="A246" s="5" t="str">
        <f aca="false">HYPERLINK("https://www.fabsurplus.com/sdi_catalog/salesItemDetails.do?id=107956")</f>
        <v>https://www.fabsurplus.com/sdi_catalog/salesItemDetails.do?id=107956</v>
      </c>
      <c r="B246" s="5" t="s">
        <v>1071</v>
      </c>
      <c r="C246" s="5" t="s">
        <v>1072</v>
      </c>
      <c r="D246" s="5" t="s">
        <v>1073</v>
      </c>
      <c r="E246" s="5" t="s">
        <v>924</v>
      </c>
      <c r="F246" s="5" t="s">
        <v>23</v>
      </c>
      <c r="G246" s="5" t="s">
        <v>47</v>
      </c>
      <c r="H246" s="5" t="s">
        <v>18</v>
      </c>
      <c r="I246" s="5"/>
      <c r="J246" s="7" t="s">
        <v>1074</v>
      </c>
      <c r="K246" s="5" t="s">
        <v>333</v>
      </c>
      <c r="L246" s="5"/>
    </row>
    <row r="247" customFormat="false" ht="14.9" hidden="false" customHeight="true" outlineLevel="0" collapsed="false">
      <c r="A247" s="2" t="str">
        <f aca="false">HYPERLINK("https://www.fabsurplus.com/sdi_catalog/salesItemDetails.do?id=110549")</f>
        <v>https://www.fabsurplus.com/sdi_catalog/salesItemDetails.do?id=110549</v>
      </c>
      <c r="B247" s="2" t="s">
        <v>1075</v>
      </c>
      <c r="C247" s="2" t="s">
        <v>1072</v>
      </c>
      <c r="D247" s="2" t="s">
        <v>1073</v>
      </c>
      <c r="E247" s="2" t="s">
        <v>924</v>
      </c>
      <c r="F247" s="2" t="s">
        <v>23</v>
      </c>
      <c r="G247" s="2" t="s">
        <v>331</v>
      </c>
      <c r="H247" s="2" t="s">
        <v>18</v>
      </c>
      <c r="I247" s="2"/>
      <c r="J247" s="2" t="s">
        <v>1076</v>
      </c>
      <c r="K247" s="2" t="s">
        <v>333</v>
      </c>
      <c r="L247" s="2"/>
    </row>
    <row r="248" customFormat="false" ht="14.9" hidden="false" customHeight="true" outlineLevel="0" collapsed="false">
      <c r="A248" s="5" t="str">
        <f aca="false">HYPERLINK("https://www.fabsurplus.com/sdi_catalog/salesItemDetails.do?id=84082")</f>
        <v>https://www.fabsurplus.com/sdi_catalog/salesItemDetails.do?id=84082</v>
      </c>
      <c r="B248" s="5" t="s">
        <v>1077</v>
      </c>
      <c r="C248" s="5" t="s">
        <v>1078</v>
      </c>
      <c r="D248" s="5" t="s">
        <v>1079</v>
      </c>
      <c r="E248" s="5" t="s">
        <v>1080</v>
      </c>
      <c r="F248" s="5" t="s">
        <v>23</v>
      </c>
      <c r="G248" s="5" t="s">
        <v>33</v>
      </c>
      <c r="H248" s="5" t="s">
        <v>180</v>
      </c>
      <c r="I248" s="6" t="n">
        <v>36281</v>
      </c>
      <c r="J248" s="7" t="s">
        <v>1081</v>
      </c>
      <c r="K248" s="5" t="s">
        <v>1082</v>
      </c>
      <c r="L248" s="5" t="s">
        <v>50</v>
      </c>
    </row>
    <row r="249" customFormat="false" ht="14.9" hidden="false" customHeight="true" outlineLevel="0" collapsed="false">
      <c r="A249" s="2" t="str">
        <f aca="false">HYPERLINK("https://www.fabsurplus.com/sdi_catalog/salesItemDetails.do?id=95409")</f>
        <v>https://www.fabsurplus.com/sdi_catalog/salesItemDetails.do?id=95409</v>
      </c>
      <c r="B249" s="2" t="s">
        <v>1083</v>
      </c>
      <c r="C249" s="2" t="s">
        <v>1078</v>
      </c>
      <c r="D249" s="2" t="s">
        <v>1079</v>
      </c>
      <c r="E249" s="2" t="s">
        <v>1080</v>
      </c>
      <c r="F249" s="2" t="s">
        <v>23</v>
      </c>
      <c r="G249" s="2" t="s">
        <v>33</v>
      </c>
      <c r="H249" s="2" t="s">
        <v>180</v>
      </c>
      <c r="I249" s="3" t="n">
        <v>36281</v>
      </c>
      <c r="J249" s="4" t="s">
        <v>1081</v>
      </c>
      <c r="K249" s="2" t="s">
        <v>1082</v>
      </c>
      <c r="L249" s="2" t="s">
        <v>50</v>
      </c>
    </row>
    <row r="250" customFormat="false" ht="14.9" hidden="false" customHeight="true" outlineLevel="0" collapsed="false">
      <c r="A250" s="5" t="str">
        <f aca="false">HYPERLINK("https://www.fabsurplus.com/sdi_catalog/salesItemDetails.do?id=99404")</f>
        <v>https://www.fabsurplus.com/sdi_catalog/salesItemDetails.do?id=99404</v>
      </c>
      <c r="B250" s="5" t="s">
        <v>1084</v>
      </c>
      <c r="C250" s="5" t="s">
        <v>1078</v>
      </c>
      <c r="D250" s="5" t="s">
        <v>1085</v>
      </c>
      <c r="E250" s="5" t="s">
        <v>1086</v>
      </c>
      <c r="F250" s="5" t="s">
        <v>23</v>
      </c>
      <c r="G250" s="5" t="s">
        <v>1087</v>
      </c>
      <c r="H250" s="5" t="s">
        <v>18</v>
      </c>
      <c r="I250" s="5"/>
      <c r="J250" s="7" t="s">
        <v>1088</v>
      </c>
      <c r="K250" s="5" t="s">
        <v>321</v>
      </c>
      <c r="L250" s="5" t="s">
        <v>21</v>
      </c>
    </row>
    <row r="251" customFormat="false" ht="14.9" hidden="false" customHeight="true" outlineLevel="0" collapsed="false">
      <c r="A251" s="2" t="str">
        <f aca="false">HYPERLINK("https://www.fabsurplus.com/sdi_catalog/salesItemDetails.do?id=15619")</f>
        <v>https://www.fabsurplus.com/sdi_catalog/salesItemDetails.do?id=15619</v>
      </c>
      <c r="B251" s="2" t="s">
        <v>1089</v>
      </c>
      <c r="C251" s="2" t="s">
        <v>1090</v>
      </c>
      <c r="D251" s="2" t="s">
        <v>1091</v>
      </c>
      <c r="E251" s="2" t="s">
        <v>1092</v>
      </c>
      <c r="F251" s="2" t="s">
        <v>207</v>
      </c>
      <c r="G251" s="2" t="s">
        <v>919</v>
      </c>
      <c r="H251" s="2" t="s">
        <v>41</v>
      </c>
      <c r="I251" s="3" t="n">
        <v>31503</v>
      </c>
      <c r="J251" s="4" t="s">
        <v>1093</v>
      </c>
      <c r="K251" s="2" t="s">
        <v>1094</v>
      </c>
      <c r="L251" s="2" t="s">
        <v>94</v>
      </c>
    </row>
    <row r="252" customFormat="false" ht="14.9" hidden="false" customHeight="true" outlineLevel="0" collapsed="false">
      <c r="A252" s="5" t="str">
        <f aca="false">HYPERLINK("https://www.fabsurplus.com/sdi_catalog/salesItemDetails.do?id=111404")</f>
        <v>https://www.fabsurplus.com/sdi_catalog/salesItemDetails.do?id=111404</v>
      </c>
      <c r="B252" s="5" t="s">
        <v>1095</v>
      </c>
      <c r="C252" s="5" t="s">
        <v>1096</v>
      </c>
      <c r="D252" s="5" t="s">
        <v>1097</v>
      </c>
      <c r="E252" s="5" t="s">
        <v>1098</v>
      </c>
      <c r="F252" s="5" t="s">
        <v>23</v>
      </c>
      <c r="G252" s="5" t="s">
        <v>660</v>
      </c>
      <c r="H252" s="5" t="s">
        <v>41</v>
      </c>
      <c r="I252" s="5"/>
      <c r="J252" s="5" t="s">
        <v>1099</v>
      </c>
      <c r="K252" s="5" t="s">
        <v>643</v>
      </c>
      <c r="L252" s="5" t="s">
        <v>353</v>
      </c>
    </row>
    <row r="253" customFormat="false" ht="14.9" hidden="false" customHeight="true" outlineLevel="0" collapsed="false">
      <c r="A253" s="2" t="str">
        <f aca="false">HYPERLINK("https://www.fabsurplus.com/sdi_catalog/salesItemDetails.do?id=98475")</f>
        <v>https://www.fabsurplus.com/sdi_catalog/salesItemDetails.do?id=98475</v>
      </c>
      <c r="B253" s="2" t="s">
        <v>1100</v>
      </c>
      <c r="C253" s="2" t="s">
        <v>1101</v>
      </c>
      <c r="D253" s="2" t="s">
        <v>1102</v>
      </c>
      <c r="E253" s="2" t="s">
        <v>1103</v>
      </c>
      <c r="F253" s="2" t="s">
        <v>260</v>
      </c>
      <c r="G253" s="2" t="s">
        <v>1104</v>
      </c>
      <c r="H253" s="2" t="s">
        <v>41</v>
      </c>
      <c r="I253" s="2"/>
      <c r="J253" s="4" t="s">
        <v>1105</v>
      </c>
      <c r="K253" s="2" t="s">
        <v>189</v>
      </c>
      <c r="L253" s="2" t="s">
        <v>214</v>
      </c>
    </row>
    <row r="254" customFormat="false" ht="14.9" hidden="false" customHeight="true" outlineLevel="0" collapsed="false">
      <c r="A254" s="5" t="str">
        <f aca="false">HYPERLINK("https://www.fabsurplus.com/sdi_catalog/salesItemDetails.do?id=111403")</f>
        <v>https://www.fabsurplus.com/sdi_catalog/salesItemDetails.do?id=111403</v>
      </c>
      <c r="B254" s="5" t="s">
        <v>1106</v>
      </c>
      <c r="C254" s="5" t="s">
        <v>1107</v>
      </c>
      <c r="D254" s="5" t="s">
        <v>1108</v>
      </c>
      <c r="E254" s="5" t="s">
        <v>1109</v>
      </c>
      <c r="F254" s="5" t="s">
        <v>23</v>
      </c>
      <c r="G254" s="5" t="s">
        <v>660</v>
      </c>
      <c r="H254" s="5" t="s">
        <v>41</v>
      </c>
      <c r="I254" s="5"/>
      <c r="J254" s="7" t="s">
        <v>1110</v>
      </c>
      <c r="K254" s="5" t="s">
        <v>643</v>
      </c>
      <c r="L254" s="5" t="s">
        <v>1111</v>
      </c>
    </row>
    <row r="255" customFormat="false" ht="14.9" hidden="false" customHeight="true" outlineLevel="0" collapsed="false">
      <c r="A255" s="2" t="str">
        <f aca="false">HYPERLINK("https://www.fabsurplus.com/sdi_catalog/salesItemDetails.do?id=106835")</f>
        <v>https://www.fabsurplus.com/sdi_catalog/salesItemDetails.do?id=106835</v>
      </c>
      <c r="B255" s="2" t="s">
        <v>1112</v>
      </c>
      <c r="C255" s="2" t="s">
        <v>1113</v>
      </c>
      <c r="D255" s="2" t="s">
        <v>1114</v>
      </c>
      <c r="E255" s="2" t="s">
        <v>1115</v>
      </c>
      <c r="F255" s="2" t="s">
        <v>23</v>
      </c>
      <c r="G255" s="2" t="s">
        <v>170</v>
      </c>
      <c r="H255" s="2" t="s">
        <v>41</v>
      </c>
      <c r="I255" s="2"/>
      <c r="J255" s="2" t="s">
        <v>213</v>
      </c>
      <c r="K255" s="2" t="s">
        <v>189</v>
      </c>
      <c r="L255" s="2" t="s">
        <v>43</v>
      </c>
    </row>
    <row r="256" customFormat="false" ht="14.9" hidden="false" customHeight="true" outlineLevel="0" collapsed="false">
      <c r="A256" s="5" t="str">
        <f aca="false">HYPERLINK("https://www.fabsurplus.com/sdi_catalog/salesItemDetails.do?id=106836")</f>
        <v>https://www.fabsurplus.com/sdi_catalog/salesItemDetails.do?id=106836</v>
      </c>
      <c r="B256" s="5" t="s">
        <v>1116</v>
      </c>
      <c r="C256" s="5" t="s">
        <v>1113</v>
      </c>
      <c r="D256" s="5" t="s">
        <v>1117</v>
      </c>
      <c r="E256" s="5" t="s">
        <v>1118</v>
      </c>
      <c r="F256" s="5" t="s">
        <v>260</v>
      </c>
      <c r="G256" s="5" t="s">
        <v>170</v>
      </c>
      <c r="H256" s="5" t="s">
        <v>41</v>
      </c>
      <c r="I256" s="5"/>
      <c r="J256" s="5" t="s">
        <v>213</v>
      </c>
      <c r="K256" s="5" t="s">
        <v>189</v>
      </c>
      <c r="L256" s="5" t="s">
        <v>43</v>
      </c>
    </row>
    <row r="257" customFormat="false" ht="14.9" hidden="false" customHeight="true" outlineLevel="0" collapsed="false">
      <c r="A257" s="2" t="str">
        <f aca="false">HYPERLINK("https://www.fabsurplus.com/sdi_catalog/salesItemDetails.do?id=106837")</f>
        <v>https://www.fabsurplus.com/sdi_catalog/salesItemDetails.do?id=106837</v>
      </c>
      <c r="B257" s="2" t="s">
        <v>1119</v>
      </c>
      <c r="C257" s="2" t="s">
        <v>1113</v>
      </c>
      <c r="D257" s="2" t="s">
        <v>1120</v>
      </c>
      <c r="E257" s="2" t="s">
        <v>1121</v>
      </c>
      <c r="F257" s="2" t="s">
        <v>23</v>
      </c>
      <c r="G257" s="2" t="s">
        <v>170</v>
      </c>
      <c r="H257" s="2" t="s">
        <v>41</v>
      </c>
      <c r="I257" s="2"/>
      <c r="J257" s="2" t="s">
        <v>213</v>
      </c>
      <c r="K257" s="2" t="s">
        <v>189</v>
      </c>
      <c r="L257" s="2" t="s">
        <v>43</v>
      </c>
    </row>
    <row r="258" customFormat="false" ht="14.9" hidden="false" customHeight="true" outlineLevel="0" collapsed="false">
      <c r="A258" s="5" t="str">
        <f aca="false">HYPERLINK("https://www.fabsurplus.com/sdi_catalog/salesItemDetails.do?id=106838")</f>
        <v>https://www.fabsurplus.com/sdi_catalog/salesItemDetails.do?id=106838</v>
      </c>
      <c r="B258" s="5" t="s">
        <v>1122</v>
      </c>
      <c r="C258" s="5" t="s">
        <v>1113</v>
      </c>
      <c r="D258" s="5" t="s">
        <v>1123</v>
      </c>
      <c r="E258" s="5" t="s">
        <v>1124</v>
      </c>
      <c r="F258" s="5" t="s">
        <v>23</v>
      </c>
      <c r="G258" s="5" t="s">
        <v>170</v>
      </c>
      <c r="H258" s="5" t="s">
        <v>41</v>
      </c>
      <c r="I258" s="5"/>
      <c r="J258" s="5" t="s">
        <v>213</v>
      </c>
      <c r="K258" s="5" t="s">
        <v>189</v>
      </c>
      <c r="L258" s="5" t="s">
        <v>43</v>
      </c>
    </row>
    <row r="259" customFormat="false" ht="14.9" hidden="false" customHeight="true" outlineLevel="0" collapsed="false">
      <c r="A259" s="2" t="str">
        <f aca="false">HYPERLINK("https://www.fabsurplus.com/sdi_catalog/salesItemDetails.do?id=106839")</f>
        <v>https://www.fabsurplus.com/sdi_catalog/salesItemDetails.do?id=106839</v>
      </c>
      <c r="B259" s="2" t="s">
        <v>1125</v>
      </c>
      <c r="C259" s="2" t="s">
        <v>1113</v>
      </c>
      <c r="D259" s="2" t="s">
        <v>1126</v>
      </c>
      <c r="E259" s="2" t="s">
        <v>1124</v>
      </c>
      <c r="F259" s="2" t="s">
        <v>207</v>
      </c>
      <c r="G259" s="2" t="s">
        <v>170</v>
      </c>
      <c r="H259" s="2" t="s">
        <v>41</v>
      </c>
      <c r="I259" s="2"/>
      <c r="J259" s="2" t="s">
        <v>213</v>
      </c>
      <c r="K259" s="2" t="s">
        <v>189</v>
      </c>
      <c r="L259" s="2" t="s">
        <v>242</v>
      </c>
    </row>
    <row r="260" customFormat="false" ht="14.9" hidden="false" customHeight="true" outlineLevel="0" collapsed="false">
      <c r="A260" s="5" t="str">
        <f aca="false">HYPERLINK("https://www.fabsurplus.com/sdi_catalog/salesItemDetails.do?id=106840")</f>
        <v>https://www.fabsurplus.com/sdi_catalog/salesItemDetails.do?id=106840</v>
      </c>
      <c r="B260" s="5" t="s">
        <v>1127</v>
      </c>
      <c r="C260" s="5" t="s">
        <v>1113</v>
      </c>
      <c r="D260" s="5" t="s">
        <v>1128</v>
      </c>
      <c r="E260" s="5" t="s">
        <v>1129</v>
      </c>
      <c r="F260" s="5" t="s">
        <v>222</v>
      </c>
      <c r="G260" s="5" t="s">
        <v>1036</v>
      </c>
      <c r="H260" s="5" t="s">
        <v>41</v>
      </c>
      <c r="I260" s="5"/>
      <c r="J260" s="5" t="s">
        <v>213</v>
      </c>
      <c r="K260" s="5" t="s">
        <v>189</v>
      </c>
      <c r="L260" s="5" t="s">
        <v>242</v>
      </c>
    </row>
    <row r="261" customFormat="false" ht="14.9" hidden="false" customHeight="true" outlineLevel="0" collapsed="false">
      <c r="A261" s="2" t="str">
        <f aca="false">HYPERLINK("https://www.fabsurplus.com/sdi_catalog/salesItemDetails.do?id=110739")</f>
        <v>https://www.fabsurplus.com/sdi_catalog/salesItemDetails.do?id=110739</v>
      </c>
      <c r="B261" s="2" t="s">
        <v>1130</v>
      </c>
      <c r="C261" s="2" t="s">
        <v>1131</v>
      </c>
      <c r="D261" s="2" t="s">
        <v>1132</v>
      </c>
      <c r="E261" s="2" t="s">
        <v>1133</v>
      </c>
      <c r="F261" s="2" t="s">
        <v>23</v>
      </c>
      <c r="G261" s="2" t="s">
        <v>1134</v>
      </c>
      <c r="H261" s="2" t="s">
        <v>41</v>
      </c>
      <c r="I261" s="3" t="n">
        <v>40695</v>
      </c>
      <c r="J261" s="4" t="s">
        <v>1135</v>
      </c>
      <c r="K261" s="2" t="s">
        <v>255</v>
      </c>
      <c r="L261" s="2" t="s">
        <v>526</v>
      </c>
    </row>
    <row r="262" customFormat="false" ht="14.9" hidden="false" customHeight="true" outlineLevel="0" collapsed="false">
      <c r="A262" s="5" t="str">
        <f aca="false">HYPERLINK("https://www.fabsurplus.com/sdi_catalog/salesItemDetails.do?id=110740")</f>
        <v>https://www.fabsurplus.com/sdi_catalog/salesItemDetails.do?id=110740</v>
      </c>
      <c r="B262" s="5" t="s">
        <v>1136</v>
      </c>
      <c r="C262" s="5" t="s">
        <v>1131</v>
      </c>
      <c r="D262" s="5" t="s">
        <v>1137</v>
      </c>
      <c r="E262" s="5" t="s">
        <v>1133</v>
      </c>
      <c r="F262" s="5" t="s">
        <v>23</v>
      </c>
      <c r="G262" s="5" t="s">
        <v>1138</v>
      </c>
      <c r="H262" s="5" t="s">
        <v>41</v>
      </c>
      <c r="I262" s="6" t="n">
        <v>38869</v>
      </c>
      <c r="J262" s="7" t="s">
        <v>1139</v>
      </c>
      <c r="K262" s="5" t="s">
        <v>255</v>
      </c>
      <c r="L262" s="5" t="s">
        <v>35</v>
      </c>
    </row>
    <row r="263" customFormat="false" ht="14.9" hidden="false" customHeight="true" outlineLevel="0" collapsed="false">
      <c r="A263" s="2" t="str">
        <f aca="false">HYPERLINK("https://www.fabsurplus.com/sdi_catalog/salesItemDetails.do?id=102559")</f>
        <v>https://www.fabsurplus.com/sdi_catalog/salesItemDetails.do?id=102559</v>
      </c>
      <c r="B263" s="2" t="s">
        <v>1140</v>
      </c>
      <c r="C263" s="2" t="s">
        <v>1141</v>
      </c>
      <c r="D263" s="2" t="s">
        <v>1142</v>
      </c>
      <c r="E263" s="2" t="s">
        <v>1143</v>
      </c>
      <c r="F263" s="2" t="s">
        <v>23</v>
      </c>
      <c r="G263" s="2" t="s">
        <v>170</v>
      </c>
      <c r="H263" s="2" t="s">
        <v>41</v>
      </c>
      <c r="I263" s="2"/>
      <c r="J263" s="2"/>
      <c r="K263" s="2" t="s">
        <v>209</v>
      </c>
      <c r="L263" s="2" t="s">
        <v>203</v>
      </c>
    </row>
    <row r="264" customFormat="false" ht="14.9" hidden="false" customHeight="true" outlineLevel="0" collapsed="false">
      <c r="A264" s="5" t="str">
        <f aca="false">HYPERLINK("https://www.fabsurplus.com/sdi_catalog/salesItemDetails.do?id=110600")</f>
        <v>https://www.fabsurplus.com/sdi_catalog/salesItemDetails.do?id=110600</v>
      </c>
      <c r="B264" s="5" t="s">
        <v>1144</v>
      </c>
      <c r="C264" s="5" t="s">
        <v>1141</v>
      </c>
      <c r="D264" s="5" t="s">
        <v>1145</v>
      </c>
      <c r="E264" s="5" t="s">
        <v>1146</v>
      </c>
      <c r="F264" s="5" t="s">
        <v>23</v>
      </c>
      <c r="G264" s="5" t="s">
        <v>113</v>
      </c>
      <c r="H264" s="5" t="s">
        <v>180</v>
      </c>
      <c r="I264" s="5"/>
      <c r="J264" s="7" t="s">
        <v>1147</v>
      </c>
      <c r="K264" s="5" t="s">
        <v>352</v>
      </c>
      <c r="L264" s="5" t="s">
        <v>1148</v>
      </c>
    </row>
    <row r="265" customFormat="false" ht="14.9" hidden="false" customHeight="true" outlineLevel="0" collapsed="false">
      <c r="A265" s="5"/>
      <c r="B265" s="5"/>
      <c r="C265" s="5"/>
      <c r="D265" s="5"/>
      <c r="E265" s="5"/>
      <c r="F265" s="5"/>
      <c r="G265" s="5"/>
      <c r="H265" s="5"/>
      <c r="I265" s="5"/>
      <c r="J265" s="5"/>
      <c r="K265" s="5"/>
      <c r="L265" s="5"/>
    </row>
    <row r="266" customFormat="false" ht="14.9" hidden="false" customHeight="true" outlineLevel="0" collapsed="false">
      <c r="A266" s="0" t="s">
        <v>1149</v>
      </c>
    </row>
    <row r="267" customFormat="false" ht="14.9" hidden="false" customHeight="true" outlineLevel="0" collapsed="false">
      <c r="A267" s="2" t="str">
        <f aca="false">HYPERLINK("https://www.fabsurplus.com/sdi_catalog/salesItemDetails.do?id=54859")</f>
        <v>https://www.fabsurplus.com/sdi_catalog/salesItemDetails.do?id=54859</v>
      </c>
      <c r="B267" s="2" t="s">
        <v>1150</v>
      </c>
      <c r="C267" s="2" t="s">
        <v>1151</v>
      </c>
      <c r="D267" s="2" t="s">
        <v>1152</v>
      </c>
      <c r="E267" s="2" t="s">
        <v>1153</v>
      </c>
      <c r="F267" s="2" t="s">
        <v>23</v>
      </c>
      <c r="G267" s="2" t="s">
        <v>1154</v>
      </c>
      <c r="H267" s="2" t="s">
        <v>41</v>
      </c>
      <c r="I267" s="3" t="n">
        <v>38657</v>
      </c>
      <c r="J267" s="4" t="s">
        <v>1155</v>
      </c>
      <c r="K267" s="2" t="s">
        <v>1156</v>
      </c>
      <c r="L267" s="2" t="s">
        <v>1157</v>
      </c>
    </row>
    <row r="268" customFormat="false" ht="14.9" hidden="false" customHeight="true" outlineLevel="0" collapsed="false">
      <c r="A268" s="5" t="str">
        <f aca="false">HYPERLINK("https://www.fabsurplus.com/sdi_catalog/salesItemDetails.do?id=98785")</f>
        <v>https://www.fabsurplus.com/sdi_catalog/salesItemDetails.do?id=98785</v>
      </c>
      <c r="B268" s="5" t="s">
        <v>1158</v>
      </c>
      <c r="C268" s="5" t="s">
        <v>1159</v>
      </c>
      <c r="D268" s="5" t="s">
        <v>1152</v>
      </c>
      <c r="E268" s="5" t="s">
        <v>1160</v>
      </c>
      <c r="F268" s="5" t="s">
        <v>23</v>
      </c>
      <c r="G268" s="5" t="s">
        <v>1161</v>
      </c>
      <c r="H268" s="5" t="s">
        <v>18</v>
      </c>
      <c r="I268" s="6" t="n">
        <v>39569</v>
      </c>
      <c r="J268" s="7" t="s">
        <v>1162</v>
      </c>
      <c r="K268" s="5" t="s">
        <v>20</v>
      </c>
      <c r="L268" s="5" t="s">
        <v>1163</v>
      </c>
    </row>
    <row r="269" customFormat="false" ht="14.9" hidden="false" customHeight="true" outlineLevel="0" collapsed="false">
      <c r="A269" s="2" t="str">
        <f aca="false">HYPERLINK("https://www.fabsurplus.com/sdi_catalog/salesItemDetails.do?id=77009")</f>
        <v>https://www.fabsurplus.com/sdi_catalog/salesItemDetails.do?id=77009</v>
      </c>
      <c r="B269" s="2" t="s">
        <v>1164</v>
      </c>
      <c r="C269" s="2" t="s">
        <v>1152</v>
      </c>
      <c r="D269" s="2" t="s">
        <v>1165</v>
      </c>
      <c r="E269" s="2" t="s">
        <v>1166</v>
      </c>
      <c r="F269" s="2" t="s">
        <v>23</v>
      </c>
      <c r="G269" s="2" t="s">
        <v>1154</v>
      </c>
      <c r="H269" s="2" t="s">
        <v>41</v>
      </c>
      <c r="I269" s="3" t="n">
        <v>37042.9166666667</v>
      </c>
      <c r="J269" s="4" t="s">
        <v>1167</v>
      </c>
      <c r="K269" s="2" t="s">
        <v>1168</v>
      </c>
      <c r="L269" s="2"/>
    </row>
    <row r="270" customFormat="false" ht="14.9" hidden="false" customHeight="true" outlineLevel="0" collapsed="false">
      <c r="A270" s="5" t="str">
        <f aca="false">HYPERLINK("https://www.fabsurplus.com/sdi_catalog/salesItemDetails.do?id=77010")</f>
        <v>https://www.fabsurplus.com/sdi_catalog/salesItemDetails.do?id=77010</v>
      </c>
      <c r="B270" s="5" t="s">
        <v>1169</v>
      </c>
      <c r="C270" s="5" t="s">
        <v>1152</v>
      </c>
      <c r="D270" s="5" t="s">
        <v>1170</v>
      </c>
      <c r="E270" s="5" t="s">
        <v>1166</v>
      </c>
      <c r="F270" s="5" t="s">
        <v>23</v>
      </c>
      <c r="G270" s="5" t="s">
        <v>1154</v>
      </c>
      <c r="H270" s="5" t="s">
        <v>41</v>
      </c>
      <c r="I270" s="6" t="n">
        <v>37195.9583333333</v>
      </c>
      <c r="J270" s="7" t="s">
        <v>1171</v>
      </c>
      <c r="K270" s="5" t="s">
        <v>1168</v>
      </c>
      <c r="L270" s="5"/>
    </row>
    <row r="271" customFormat="false" ht="14.9" hidden="false" customHeight="true" outlineLevel="0" collapsed="false">
      <c r="A271" s="2" t="str">
        <f aca="false">HYPERLINK("https://www.fabsurplus.com/sdi_catalog/salesItemDetails.do?id=77013")</f>
        <v>https://www.fabsurplus.com/sdi_catalog/salesItemDetails.do?id=77013</v>
      </c>
      <c r="B271" s="2" t="s">
        <v>1172</v>
      </c>
      <c r="C271" s="2" t="s">
        <v>1152</v>
      </c>
      <c r="D271" s="2" t="s">
        <v>1173</v>
      </c>
      <c r="E271" s="2" t="s">
        <v>1174</v>
      </c>
      <c r="F271" s="2" t="s">
        <v>23</v>
      </c>
      <c r="G271" s="2" t="s">
        <v>1154</v>
      </c>
      <c r="H271" s="2" t="s">
        <v>41</v>
      </c>
      <c r="I271" s="3" t="n">
        <v>39233.9166666667</v>
      </c>
      <c r="J271" s="4" t="s">
        <v>1175</v>
      </c>
      <c r="K271" s="2" t="s">
        <v>1168</v>
      </c>
      <c r="L271" s="2"/>
    </row>
    <row r="272" customFormat="false" ht="14.9" hidden="false" customHeight="true" outlineLevel="0" collapsed="false">
      <c r="A272" s="5" t="str">
        <f aca="false">HYPERLINK("https://www.fabsurplus.com/sdi_catalog/salesItemDetails.do?id=77017")</f>
        <v>https://www.fabsurplus.com/sdi_catalog/salesItemDetails.do?id=77017</v>
      </c>
      <c r="B272" s="5" t="s">
        <v>1176</v>
      </c>
      <c r="C272" s="5" t="s">
        <v>1152</v>
      </c>
      <c r="D272" s="5" t="s">
        <v>1177</v>
      </c>
      <c r="E272" s="5" t="s">
        <v>1178</v>
      </c>
      <c r="F272" s="5" t="s">
        <v>23</v>
      </c>
      <c r="G272" s="5" t="s">
        <v>1154</v>
      </c>
      <c r="H272" s="5" t="s">
        <v>41</v>
      </c>
      <c r="I272" s="6" t="n">
        <v>38868.9166666667</v>
      </c>
      <c r="J272" s="7" t="s">
        <v>1179</v>
      </c>
      <c r="K272" s="5" t="s">
        <v>1168</v>
      </c>
      <c r="L272" s="5"/>
    </row>
    <row r="273" customFormat="false" ht="14.9" hidden="false" customHeight="true" outlineLevel="0" collapsed="false">
      <c r="A273" s="2" t="str">
        <f aca="false">HYPERLINK("https://www.fabsurplus.com/sdi_catalog/salesItemDetails.do?id=77021")</f>
        <v>https://www.fabsurplus.com/sdi_catalog/salesItemDetails.do?id=77021</v>
      </c>
      <c r="B273" s="2" t="s">
        <v>1180</v>
      </c>
      <c r="C273" s="2" t="s">
        <v>1152</v>
      </c>
      <c r="D273" s="2" t="s">
        <v>1181</v>
      </c>
      <c r="E273" s="2" t="s">
        <v>1181</v>
      </c>
      <c r="F273" s="2" t="s">
        <v>23</v>
      </c>
      <c r="G273" s="2" t="s">
        <v>1154</v>
      </c>
      <c r="H273" s="2" t="s">
        <v>41</v>
      </c>
      <c r="I273" s="3" t="n">
        <v>37195.9583333333</v>
      </c>
      <c r="J273" s="4" t="s">
        <v>1182</v>
      </c>
      <c r="K273" s="2" t="s">
        <v>1168</v>
      </c>
      <c r="L273" s="2"/>
    </row>
    <row r="274" customFormat="false" ht="14.9" hidden="false" customHeight="true" outlineLevel="0" collapsed="false">
      <c r="A274" s="5" t="str">
        <f aca="false">HYPERLINK("https://www.fabsurplus.com/sdi_catalog/salesItemDetails.do?id=77022")</f>
        <v>https://www.fabsurplus.com/sdi_catalog/salesItemDetails.do?id=77022</v>
      </c>
      <c r="B274" s="5" t="s">
        <v>1183</v>
      </c>
      <c r="C274" s="5" t="s">
        <v>1152</v>
      </c>
      <c r="D274" s="5" t="s">
        <v>1184</v>
      </c>
      <c r="E274" s="5" t="s">
        <v>1181</v>
      </c>
      <c r="F274" s="5" t="s">
        <v>23</v>
      </c>
      <c r="G274" s="5" t="s">
        <v>1154</v>
      </c>
      <c r="H274" s="5" t="s">
        <v>41</v>
      </c>
      <c r="I274" s="6" t="n">
        <v>37195.9583333333</v>
      </c>
      <c r="J274" s="7" t="s">
        <v>1185</v>
      </c>
      <c r="K274" s="5" t="s">
        <v>1168</v>
      </c>
      <c r="L274" s="5"/>
    </row>
    <row r="275" customFormat="false" ht="14.9" hidden="false" customHeight="true" outlineLevel="0" collapsed="false">
      <c r="A275" s="2" t="str">
        <f aca="false">HYPERLINK("https://www.fabsurplus.com/sdi_catalog/salesItemDetails.do?id=98708")</f>
        <v>https://www.fabsurplus.com/sdi_catalog/salesItemDetails.do?id=98708</v>
      </c>
      <c r="B275" s="2" t="s">
        <v>1186</v>
      </c>
      <c r="C275" s="2" t="s">
        <v>1152</v>
      </c>
      <c r="D275" s="2" t="s">
        <v>1187</v>
      </c>
      <c r="E275" s="2" t="s">
        <v>1188</v>
      </c>
      <c r="F275" s="2" t="s">
        <v>23</v>
      </c>
      <c r="G275" s="2" t="s">
        <v>1161</v>
      </c>
      <c r="H275" s="2" t="s">
        <v>18</v>
      </c>
      <c r="I275" s="3" t="n">
        <v>39599.9166666667</v>
      </c>
      <c r="J275" s="2" t="s">
        <v>1189</v>
      </c>
      <c r="K275" s="2" t="s">
        <v>20</v>
      </c>
      <c r="L275" s="2"/>
    </row>
    <row r="276" customFormat="false" ht="14.9" hidden="false" customHeight="true" outlineLevel="0" collapsed="false">
      <c r="A276" s="5" t="str">
        <f aca="false">HYPERLINK("https://www.fabsurplus.com/sdi_catalog/salesItemDetails.do?id=98709")</f>
        <v>https://www.fabsurplus.com/sdi_catalog/salesItemDetails.do?id=98709</v>
      </c>
      <c r="B276" s="5" t="s">
        <v>1190</v>
      </c>
      <c r="C276" s="5" t="s">
        <v>1152</v>
      </c>
      <c r="D276" s="5" t="s">
        <v>1191</v>
      </c>
      <c r="E276" s="5" t="s">
        <v>1188</v>
      </c>
      <c r="F276" s="5" t="s">
        <v>23</v>
      </c>
      <c r="G276" s="5" t="s">
        <v>1161</v>
      </c>
      <c r="H276" s="5"/>
      <c r="I276" s="6" t="n">
        <v>39599.9166666667</v>
      </c>
      <c r="J276" s="5" t="s">
        <v>1189</v>
      </c>
      <c r="K276" s="5" t="s">
        <v>20</v>
      </c>
      <c r="L276" s="5"/>
    </row>
    <row r="277" customFormat="false" ht="14.9" hidden="false" customHeight="true" outlineLevel="0" collapsed="false">
      <c r="A277" s="2" t="str">
        <f aca="false">HYPERLINK("https://www.fabsurplus.com/sdi_catalog/salesItemDetails.do?id=98710")</f>
        <v>https://www.fabsurplus.com/sdi_catalog/salesItemDetails.do?id=98710</v>
      </c>
      <c r="B277" s="2" t="s">
        <v>1192</v>
      </c>
      <c r="C277" s="2" t="s">
        <v>1152</v>
      </c>
      <c r="D277" s="2" t="s">
        <v>1193</v>
      </c>
      <c r="E277" s="2" t="s">
        <v>1194</v>
      </c>
      <c r="F277" s="2" t="s">
        <v>23</v>
      </c>
      <c r="G277" s="2" t="s">
        <v>1161</v>
      </c>
      <c r="H277" s="2" t="s">
        <v>18</v>
      </c>
      <c r="I277" s="3" t="n">
        <v>39599.9166666667</v>
      </c>
      <c r="J277" s="2" t="s">
        <v>1195</v>
      </c>
      <c r="K277" s="2" t="s">
        <v>20</v>
      </c>
      <c r="L277" s="2"/>
    </row>
    <row r="278" customFormat="false" ht="14.9" hidden="false" customHeight="true" outlineLevel="0" collapsed="false">
      <c r="A278" s="5" t="str">
        <f aca="false">HYPERLINK("https://www.fabsurplus.com/sdi_catalog/salesItemDetails.do?id=98711")</f>
        <v>https://www.fabsurplus.com/sdi_catalog/salesItemDetails.do?id=98711</v>
      </c>
      <c r="B278" s="5" t="s">
        <v>1196</v>
      </c>
      <c r="C278" s="5" t="s">
        <v>1152</v>
      </c>
      <c r="D278" s="5" t="s">
        <v>1197</v>
      </c>
      <c r="E278" s="5" t="s">
        <v>1198</v>
      </c>
      <c r="F278" s="5" t="s">
        <v>23</v>
      </c>
      <c r="G278" s="5" t="s">
        <v>1161</v>
      </c>
      <c r="H278" s="5" t="s">
        <v>18</v>
      </c>
      <c r="I278" s="6" t="n">
        <v>39599.9166666667</v>
      </c>
      <c r="J278" s="5" t="s">
        <v>1199</v>
      </c>
      <c r="K278" s="5" t="s">
        <v>20</v>
      </c>
      <c r="L278" s="5"/>
    </row>
    <row r="279" customFormat="false" ht="14.9" hidden="false" customHeight="true" outlineLevel="0" collapsed="false">
      <c r="A279" s="2" t="str">
        <f aca="false">HYPERLINK("https://www.fabsurplus.com/sdi_catalog/salesItemDetails.do?id=98712")</f>
        <v>https://www.fabsurplus.com/sdi_catalog/salesItemDetails.do?id=98712</v>
      </c>
      <c r="B279" s="2" t="s">
        <v>1200</v>
      </c>
      <c r="C279" s="2" t="s">
        <v>1152</v>
      </c>
      <c r="D279" s="2" t="s">
        <v>1201</v>
      </c>
      <c r="E279" s="2" t="s">
        <v>1202</v>
      </c>
      <c r="F279" s="2" t="s">
        <v>23</v>
      </c>
      <c r="G279" s="2" t="s">
        <v>1161</v>
      </c>
      <c r="H279" s="2" t="s">
        <v>18</v>
      </c>
      <c r="I279" s="3" t="n">
        <v>39599.9166666667</v>
      </c>
      <c r="J279" s="4" t="s">
        <v>1203</v>
      </c>
      <c r="K279" s="2" t="s">
        <v>20</v>
      </c>
      <c r="L279" s="2"/>
    </row>
    <row r="280" customFormat="false" ht="14.9" hidden="false" customHeight="true" outlineLevel="0" collapsed="false">
      <c r="A280" s="5" t="str">
        <f aca="false">HYPERLINK("https://www.fabsurplus.com/sdi_catalog/salesItemDetails.do?id=98715")</f>
        <v>https://www.fabsurplus.com/sdi_catalog/salesItemDetails.do?id=98715</v>
      </c>
      <c r="B280" s="5" t="s">
        <v>1204</v>
      </c>
      <c r="C280" s="5" t="s">
        <v>1205</v>
      </c>
      <c r="D280" s="5" t="s">
        <v>1206</v>
      </c>
      <c r="E280" s="5" t="s">
        <v>1207</v>
      </c>
      <c r="F280" s="5" t="s">
        <v>23</v>
      </c>
      <c r="G280" s="5" t="s">
        <v>1161</v>
      </c>
      <c r="H280" s="5" t="s">
        <v>41</v>
      </c>
      <c r="I280" s="6" t="n">
        <v>39599.9166666667</v>
      </c>
      <c r="J280" s="7" t="s">
        <v>1208</v>
      </c>
      <c r="K280" s="5" t="s">
        <v>20</v>
      </c>
      <c r="L280" s="5"/>
    </row>
    <row r="281" customFormat="false" ht="14.9" hidden="false" customHeight="true" outlineLevel="0" collapsed="false">
      <c r="A281" s="2" t="str">
        <f aca="false">HYPERLINK("https://www.fabsurplus.com/sdi_catalog/salesItemDetails.do?id=98716")</f>
        <v>https://www.fabsurplus.com/sdi_catalog/salesItemDetails.do?id=98716</v>
      </c>
      <c r="B281" s="2" t="s">
        <v>1209</v>
      </c>
      <c r="C281" s="2" t="s">
        <v>1205</v>
      </c>
      <c r="D281" s="2" t="s">
        <v>1210</v>
      </c>
      <c r="E281" s="2" t="s">
        <v>1207</v>
      </c>
      <c r="F281" s="2" t="s">
        <v>23</v>
      </c>
      <c r="G281" s="2" t="s">
        <v>1161</v>
      </c>
      <c r="H281" s="2" t="s">
        <v>18</v>
      </c>
      <c r="I281" s="3" t="n">
        <v>39599.9166666667</v>
      </c>
      <c r="J281" s="2" t="s">
        <v>1211</v>
      </c>
      <c r="K281" s="2" t="s">
        <v>20</v>
      </c>
      <c r="L281" s="2"/>
    </row>
    <row r="282" customFormat="false" ht="14.9" hidden="false" customHeight="true" outlineLevel="0" collapsed="false">
      <c r="A282" s="5" t="str">
        <f aca="false">HYPERLINK("https://www.fabsurplus.com/sdi_catalog/salesItemDetails.do?id=98717")</f>
        <v>https://www.fabsurplus.com/sdi_catalog/salesItemDetails.do?id=98717</v>
      </c>
      <c r="B282" s="5" t="s">
        <v>1212</v>
      </c>
      <c r="C282" s="5" t="s">
        <v>1205</v>
      </c>
      <c r="D282" s="5" t="s">
        <v>1213</v>
      </c>
      <c r="E282" s="5" t="s">
        <v>1207</v>
      </c>
      <c r="F282" s="5" t="s">
        <v>23</v>
      </c>
      <c r="G282" s="5" t="s">
        <v>1161</v>
      </c>
      <c r="H282" s="5" t="s">
        <v>18</v>
      </c>
      <c r="I282" s="6" t="n">
        <v>39599.9166666667</v>
      </c>
      <c r="J282" s="7" t="s">
        <v>1214</v>
      </c>
      <c r="K282" s="5" t="s">
        <v>20</v>
      </c>
      <c r="L282" s="5"/>
    </row>
    <row r="283" customFormat="false" ht="14.9" hidden="false" customHeight="true" outlineLevel="0" collapsed="false">
      <c r="A283" s="2" t="str">
        <f aca="false">HYPERLINK("https://www.fabsurplus.com/sdi_catalog/salesItemDetails.do?id=100888")</f>
        <v>https://www.fabsurplus.com/sdi_catalog/salesItemDetails.do?id=100888</v>
      </c>
      <c r="B283" s="2" t="s">
        <v>1215</v>
      </c>
      <c r="C283" s="2" t="s">
        <v>1152</v>
      </c>
      <c r="D283" s="2" t="s">
        <v>1216</v>
      </c>
      <c r="E283" s="2" t="s">
        <v>1188</v>
      </c>
      <c r="F283" s="2" t="s">
        <v>23</v>
      </c>
      <c r="G283" s="2" t="s">
        <v>1161</v>
      </c>
      <c r="H283" s="2" t="s">
        <v>18</v>
      </c>
      <c r="I283" s="3" t="n">
        <v>39599.9166666667</v>
      </c>
      <c r="J283" s="2" t="s">
        <v>1189</v>
      </c>
      <c r="K283" s="2" t="s">
        <v>20</v>
      </c>
      <c r="L283" s="2"/>
    </row>
    <row r="284" customFormat="false" ht="14.9" hidden="false" customHeight="true" outlineLevel="0" collapsed="false">
      <c r="A284" s="5" t="str">
        <f aca="false">HYPERLINK("https://www.fabsurplus.com/sdi_catalog/salesItemDetails.do?id=103388")</f>
        <v>https://www.fabsurplus.com/sdi_catalog/salesItemDetails.do?id=103388</v>
      </c>
      <c r="B284" s="5" t="s">
        <v>1217</v>
      </c>
      <c r="C284" s="5" t="s">
        <v>1205</v>
      </c>
      <c r="D284" s="5" t="s">
        <v>1218</v>
      </c>
      <c r="E284" s="5" t="s">
        <v>1219</v>
      </c>
      <c r="F284" s="5" t="s">
        <v>23</v>
      </c>
      <c r="G284" s="5" t="s">
        <v>1161</v>
      </c>
      <c r="H284" s="5" t="s">
        <v>18</v>
      </c>
      <c r="I284" s="6" t="n">
        <v>39599.9166666667</v>
      </c>
      <c r="J284" s="7" t="s">
        <v>1220</v>
      </c>
      <c r="K284" s="5" t="s">
        <v>20</v>
      </c>
      <c r="L284" s="5"/>
    </row>
    <row r="285" customFormat="false" ht="14.9" hidden="false" customHeight="true" outlineLevel="0" collapsed="false">
      <c r="A285" s="2" t="str">
        <f aca="false">HYPERLINK("https://www.fabsurplus.com/sdi_catalog/salesItemDetails.do?id=98718")</f>
        <v>https://www.fabsurplus.com/sdi_catalog/salesItemDetails.do?id=98718</v>
      </c>
      <c r="B285" s="2" t="s">
        <v>1221</v>
      </c>
      <c r="C285" s="2" t="s">
        <v>1222</v>
      </c>
      <c r="D285" s="2" t="s">
        <v>1223</v>
      </c>
      <c r="E285" s="2" t="s">
        <v>1224</v>
      </c>
      <c r="F285" s="2" t="s">
        <v>23</v>
      </c>
      <c r="G285" s="2" t="s">
        <v>1161</v>
      </c>
      <c r="H285" s="2" t="s">
        <v>1225</v>
      </c>
      <c r="I285" s="3" t="n">
        <v>39599.9166666667</v>
      </c>
      <c r="J285" s="2" t="s">
        <v>1226</v>
      </c>
      <c r="K285" s="2" t="s">
        <v>20</v>
      </c>
      <c r="L285" s="2"/>
    </row>
    <row r="286" customFormat="false" ht="14.9" hidden="false" customHeight="true" outlineLevel="0" collapsed="false">
      <c r="A286" s="5" t="str">
        <f aca="false">HYPERLINK("https://www.fabsurplus.com/sdi_catalog/salesItemDetails.do?id=56140")</f>
        <v>https://www.fabsurplus.com/sdi_catalog/salesItemDetails.do?id=56140</v>
      </c>
      <c r="B286" s="5" t="s">
        <v>1227</v>
      </c>
      <c r="C286" s="5" t="s">
        <v>1228</v>
      </c>
      <c r="D286" s="5" t="s">
        <v>1229</v>
      </c>
      <c r="E286" s="5" t="s">
        <v>1230</v>
      </c>
      <c r="F286" s="5" t="s">
        <v>23</v>
      </c>
      <c r="G286" s="5" t="s">
        <v>1161</v>
      </c>
      <c r="H286" s="5" t="s">
        <v>41</v>
      </c>
      <c r="I286" s="6" t="n">
        <v>37012</v>
      </c>
      <c r="J286" s="7" t="s">
        <v>1231</v>
      </c>
      <c r="K286" s="5" t="s">
        <v>1168</v>
      </c>
      <c r="L286" s="5" t="s">
        <v>63</v>
      </c>
    </row>
    <row r="287" customFormat="false" ht="14.9" hidden="false" customHeight="true" outlineLevel="0" collapsed="false">
      <c r="A287" s="2" t="str">
        <f aca="false">HYPERLINK("https://www.fabsurplus.com/sdi_catalog/salesItemDetails.do?id=56144")</f>
        <v>https://www.fabsurplus.com/sdi_catalog/salesItemDetails.do?id=56144</v>
      </c>
      <c r="B287" s="2" t="s">
        <v>1232</v>
      </c>
      <c r="C287" s="2" t="s">
        <v>1233</v>
      </c>
      <c r="D287" s="2" t="s">
        <v>1234</v>
      </c>
      <c r="E287" s="2" t="s">
        <v>1235</v>
      </c>
      <c r="F287" s="2" t="s">
        <v>23</v>
      </c>
      <c r="G287" s="2" t="s">
        <v>1154</v>
      </c>
      <c r="H287" s="2" t="s">
        <v>41</v>
      </c>
      <c r="I287" s="3" t="n">
        <v>37742</v>
      </c>
      <c r="J287" s="4" t="s">
        <v>1236</v>
      </c>
      <c r="K287" s="2" t="s">
        <v>1168</v>
      </c>
      <c r="L287" s="2" t="s">
        <v>1237</v>
      </c>
    </row>
    <row r="288" customFormat="false" ht="14.9" hidden="false" customHeight="true" outlineLevel="0" collapsed="false">
      <c r="A288" s="5" t="str">
        <f aca="false">HYPERLINK("https://www.fabsurplus.com/sdi_catalog/salesItemDetails.do?id=98721")</f>
        <v>https://www.fabsurplus.com/sdi_catalog/salesItemDetails.do?id=98721</v>
      </c>
      <c r="B288" s="5" t="s">
        <v>1238</v>
      </c>
      <c r="C288" s="5" t="s">
        <v>1233</v>
      </c>
      <c r="D288" s="5" t="s">
        <v>1239</v>
      </c>
      <c r="E288" s="5" t="s">
        <v>1240</v>
      </c>
      <c r="F288" s="5" t="s">
        <v>23</v>
      </c>
      <c r="G288" s="5" t="s">
        <v>1161</v>
      </c>
      <c r="H288" s="5" t="s">
        <v>18</v>
      </c>
      <c r="I288" s="6" t="n">
        <v>39569</v>
      </c>
      <c r="J288" s="7" t="s">
        <v>1241</v>
      </c>
      <c r="K288" s="5" t="s">
        <v>20</v>
      </c>
      <c r="L288" s="5" t="s">
        <v>1237</v>
      </c>
    </row>
    <row r="289" customFormat="false" ht="14.9" hidden="false" customHeight="true" outlineLevel="0" collapsed="false">
      <c r="A289" s="2" t="str">
        <f aca="false">HYPERLINK("https://www.fabsurplus.com/sdi_catalog/salesItemDetails.do?id=98722")</f>
        <v>https://www.fabsurplus.com/sdi_catalog/salesItemDetails.do?id=98722</v>
      </c>
      <c r="B289" s="2" t="s">
        <v>1242</v>
      </c>
      <c r="C289" s="2" t="s">
        <v>1233</v>
      </c>
      <c r="D289" s="2" t="s">
        <v>1243</v>
      </c>
      <c r="E289" s="2" t="s">
        <v>1244</v>
      </c>
      <c r="F289" s="2" t="s">
        <v>23</v>
      </c>
      <c r="G289" s="2" t="s">
        <v>815</v>
      </c>
      <c r="H289" s="2" t="s">
        <v>18</v>
      </c>
      <c r="I289" s="3" t="n">
        <v>39569</v>
      </c>
      <c r="J289" s="4" t="s">
        <v>1245</v>
      </c>
      <c r="K289" s="2" t="s">
        <v>20</v>
      </c>
      <c r="L289" s="2" t="s">
        <v>1237</v>
      </c>
    </row>
    <row r="290" customFormat="false" ht="14.9" hidden="false" customHeight="true" outlineLevel="0" collapsed="false">
      <c r="A290" s="5" t="str">
        <f aca="false">HYPERLINK("https://www.fabsurplus.com/sdi_catalog/salesItemDetails.do?id=98725")</f>
        <v>https://www.fabsurplus.com/sdi_catalog/salesItemDetails.do?id=98725</v>
      </c>
      <c r="B290" s="5" t="s">
        <v>1246</v>
      </c>
      <c r="C290" s="5" t="s">
        <v>1233</v>
      </c>
      <c r="D290" s="5" t="s">
        <v>1247</v>
      </c>
      <c r="E290" s="5" t="s">
        <v>1248</v>
      </c>
      <c r="F290" s="5" t="s">
        <v>23</v>
      </c>
      <c r="G290" s="5" t="s">
        <v>1161</v>
      </c>
      <c r="H290" s="5" t="s">
        <v>18</v>
      </c>
      <c r="I290" s="6" t="n">
        <v>39599.9166666667</v>
      </c>
      <c r="J290" s="7" t="s">
        <v>1249</v>
      </c>
      <c r="K290" s="5" t="s">
        <v>20</v>
      </c>
      <c r="L290" s="5"/>
    </row>
    <row r="291" customFormat="false" ht="14.9" hidden="false" customHeight="true" outlineLevel="0" collapsed="false">
      <c r="A291" s="2" t="str">
        <f aca="false">HYPERLINK("https://www.fabsurplus.com/sdi_catalog/salesItemDetails.do?id=103801")</f>
        <v>https://www.fabsurplus.com/sdi_catalog/salesItemDetails.do?id=103801</v>
      </c>
      <c r="B291" s="2" t="s">
        <v>1250</v>
      </c>
      <c r="C291" s="2" t="s">
        <v>1233</v>
      </c>
      <c r="D291" s="2" t="s">
        <v>1251</v>
      </c>
      <c r="E291" s="2" t="s">
        <v>1252</v>
      </c>
      <c r="F291" s="2" t="s">
        <v>23</v>
      </c>
      <c r="G291" s="2" t="s">
        <v>1161</v>
      </c>
      <c r="H291" s="2" t="s">
        <v>18</v>
      </c>
      <c r="I291" s="3" t="n">
        <v>39569</v>
      </c>
      <c r="J291" s="4" t="s">
        <v>1253</v>
      </c>
      <c r="K291" s="2" t="s">
        <v>89</v>
      </c>
      <c r="L291" s="2"/>
    </row>
    <row r="292" customFormat="false" ht="14.9" hidden="false" customHeight="true" outlineLevel="0" collapsed="false">
      <c r="A292" s="2" t="str">
        <f aca="false">HYPERLINK("https://www.fabsurplus.com/sdi_catalog/salesItemDetails.do?id=56141")</f>
        <v>https://www.fabsurplus.com/sdi_catalog/salesItemDetails.do?id=56141</v>
      </c>
      <c r="B292" s="2" t="s">
        <v>1254</v>
      </c>
      <c r="C292" s="2" t="s">
        <v>553</v>
      </c>
      <c r="D292" s="2" t="s">
        <v>1255</v>
      </c>
      <c r="E292" s="2" t="s">
        <v>1256</v>
      </c>
      <c r="F292" s="2" t="s">
        <v>23</v>
      </c>
      <c r="G292" s="2" t="s">
        <v>1154</v>
      </c>
      <c r="H292" s="2" t="s">
        <v>41</v>
      </c>
      <c r="I292" s="3" t="n">
        <v>39022</v>
      </c>
      <c r="J292" s="4" t="s">
        <v>1257</v>
      </c>
      <c r="K292" s="2" t="s">
        <v>1168</v>
      </c>
      <c r="L292" s="2" t="s">
        <v>198</v>
      </c>
    </row>
    <row r="293" customFormat="false" ht="14.9" hidden="false" customHeight="true" outlineLevel="0" collapsed="false">
      <c r="A293" s="2" t="str">
        <f aca="false">HYPERLINK("https://www.fabsurplus.com/sdi_catalog/salesItemDetails.do?id=56310")</f>
        <v>https://www.fabsurplus.com/sdi_catalog/salesItemDetails.do?id=56310</v>
      </c>
      <c r="B293" s="2" t="s">
        <v>1258</v>
      </c>
      <c r="C293" s="2" t="s">
        <v>1259</v>
      </c>
      <c r="D293" s="2" t="s">
        <v>1260</v>
      </c>
      <c r="E293" s="2" t="s">
        <v>1261</v>
      </c>
      <c r="F293" s="2" t="s">
        <v>23</v>
      </c>
      <c r="G293" s="2" t="s">
        <v>1262</v>
      </c>
      <c r="H293" s="2" t="s">
        <v>41</v>
      </c>
      <c r="I293" s="3" t="n">
        <v>37772.9166666667</v>
      </c>
      <c r="J293" s="4" t="s">
        <v>1263</v>
      </c>
      <c r="K293" s="2" t="s">
        <v>1168</v>
      </c>
      <c r="L293" s="2" t="s">
        <v>198</v>
      </c>
    </row>
    <row r="294" customFormat="false" ht="14.9" hidden="false" customHeight="true" outlineLevel="0" collapsed="false">
      <c r="A294" s="5" t="str">
        <f aca="false">HYPERLINK("https://www.fabsurplus.com/sdi_catalog/salesItemDetails.do?id=98726")</f>
        <v>https://www.fabsurplus.com/sdi_catalog/salesItemDetails.do?id=98726</v>
      </c>
      <c r="B294" s="5" t="s">
        <v>1264</v>
      </c>
      <c r="C294" s="5" t="s">
        <v>1259</v>
      </c>
      <c r="D294" s="5" t="s">
        <v>1265</v>
      </c>
      <c r="E294" s="5" t="s">
        <v>1266</v>
      </c>
      <c r="F294" s="5" t="s">
        <v>23</v>
      </c>
      <c r="G294" s="5" t="s">
        <v>1161</v>
      </c>
      <c r="H294" s="5" t="s">
        <v>18</v>
      </c>
      <c r="I294" s="6" t="n">
        <v>39599.9166666667</v>
      </c>
      <c r="J294" s="5" t="s">
        <v>1267</v>
      </c>
      <c r="K294" s="5" t="s">
        <v>20</v>
      </c>
      <c r="L294" s="5"/>
    </row>
    <row r="295" customFormat="false" ht="14.9" hidden="false" customHeight="true" outlineLevel="0" collapsed="false">
      <c r="A295" s="2" t="str">
        <f aca="false">HYPERLINK("https://www.fabsurplus.com/sdi_catalog/salesItemDetails.do?id=98727")</f>
        <v>https://www.fabsurplus.com/sdi_catalog/salesItemDetails.do?id=98727</v>
      </c>
      <c r="B295" s="2" t="s">
        <v>1268</v>
      </c>
      <c r="C295" s="2" t="s">
        <v>1259</v>
      </c>
      <c r="D295" s="2" t="s">
        <v>1269</v>
      </c>
      <c r="E295" s="2" t="s">
        <v>1270</v>
      </c>
      <c r="F295" s="2" t="s">
        <v>23</v>
      </c>
      <c r="G295" s="2" t="s">
        <v>1161</v>
      </c>
      <c r="H295" s="2" t="s">
        <v>18</v>
      </c>
      <c r="I295" s="3" t="n">
        <v>39569</v>
      </c>
      <c r="J295" s="4" t="s">
        <v>1271</v>
      </c>
      <c r="K295" s="2" t="s">
        <v>20</v>
      </c>
      <c r="L295" s="2"/>
    </row>
    <row r="296" customFormat="false" ht="14.9" hidden="false" customHeight="true" outlineLevel="0" collapsed="false">
      <c r="A296" s="5" t="str">
        <f aca="false">HYPERLINK("https://www.fabsurplus.com/sdi_catalog/salesItemDetails.do?id=98728")</f>
        <v>https://www.fabsurplus.com/sdi_catalog/salesItemDetails.do?id=98728</v>
      </c>
      <c r="B296" s="5" t="s">
        <v>1272</v>
      </c>
      <c r="C296" s="5" t="s">
        <v>1259</v>
      </c>
      <c r="D296" s="5" t="s">
        <v>1273</v>
      </c>
      <c r="E296" s="5" t="s">
        <v>1274</v>
      </c>
      <c r="F296" s="5" t="s">
        <v>23</v>
      </c>
      <c r="G296" s="5" t="s">
        <v>1161</v>
      </c>
      <c r="H296" s="5" t="s">
        <v>18</v>
      </c>
      <c r="I296" s="6" t="n">
        <v>39569</v>
      </c>
      <c r="J296" s="5" t="s">
        <v>1275</v>
      </c>
      <c r="K296" s="5" t="s">
        <v>20</v>
      </c>
      <c r="L296" s="5"/>
    </row>
    <row r="297" customFormat="false" ht="14.9" hidden="false" customHeight="true" outlineLevel="0" collapsed="false">
      <c r="A297" s="5" t="str">
        <f aca="false">HYPERLINK("https://www.fabsurplus.com/sdi_catalog/salesItemDetails.do?id=98731")</f>
        <v>https://www.fabsurplus.com/sdi_catalog/salesItemDetails.do?id=98731</v>
      </c>
      <c r="B297" s="5" t="s">
        <v>1276</v>
      </c>
      <c r="C297" s="5" t="s">
        <v>1277</v>
      </c>
      <c r="D297" s="5" t="s">
        <v>1278</v>
      </c>
      <c r="E297" s="5" t="s">
        <v>1279</v>
      </c>
      <c r="F297" s="5" t="s">
        <v>23</v>
      </c>
      <c r="G297" s="5" t="s">
        <v>1161</v>
      </c>
      <c r="H297" s="5" t="s">
        <v>18</v>
      </c>
      <c r="I297" s="6" t="n">
        <v>39600</v>
      </c>
      <c r="J297" s="5" t="s">
        <v>1280</v>
      </c>
      <c r="K297" s="5" t="s">
        <v>20</v>
      </c>
      <c r="L297" s="5" t="s">
        <v>67</v>
      </c>
    </row>
    <row r="1048547" customFormat="false" ht="12.8" hidden="false" customHeight="true" outlineLevel="0" collapsed="false"/>
    <row r="1048548" customFormat="false" ht="12.8" hidden="false" customHeight="true" outlineLevel="0" collapsed="false"/>
    <row r="1048549" customFormat="false" ht="12.8" hidden="false" customHeight="true" outlineLevel="0" collapsed="false"/>
    <row r="1048550" customFormat="false" ht="12.8" hidden="false" customHeight="true" outlineLevel="0" collapsed="false"/>
    <row r="1048551" customFormat="false" ht="12.8" hidden="false" customHeight="true" outlineLevel="0" collapsed="false"/>
    <row r="1048552" customFormat="false" ht="12.8" hidden="false" customHeight="true" outlineLevel="0" collapsed="false"/>
    <row r="1048553" customFormat="false" ht="12.8" hidden="false" customHeight="true" outlineLevel="0" collapsed="false"/>
    <row r="1048554" customFormat="false" ht="12.8" hidden="false" customHeight="true" outlineLevel="0" collapsed="false"/>
    <row r="1048555" customFormat="false" ht="12.8" hidden="false" customHeight="true" outlineLevel="0" collapsed="false"/>
    <row r="1048556" customFormat="false" ht="12.8" hidden="false" customHeight="true" outlineLevel="0" collapsed="false"/>
    <row r="1048557" customFormat="false" ht="12.8" hidden="false" customHeight="true" outlineLevel="0" collapsed="false"/>
    <row r="1048558" customFormat="false" ht="12.8" hidden="false" customHeight="true" outlineLevel="0" collapsed="false"/>
    <row r="1048559" customFormat="false" ht="12.8" hidden="false" customHeight="true" outlineLevel="0" collapsed="false"/>
    <row r="1048560" customFormat="false" ht="12.8" hidden="false" customHeight="true" outlineLevel="0" collapsed="false"/>
    <row r="1048561" customFormat="false" ht="12.8" hidden="false" customHeight="true" outlineLevel="0" collapsed="false"/>
    <row r="1048562" customFormat="false" ht="12.8" hidden="false" customHeight="true" outlineLevel="0" collapsed="false"/>
    <row r="1048563" customFormat="false" ht="12.8" hidden="false" customHeight="true" outlineLevel="0" collapsed="false"/>
    <row r="1048564" customFormat="false" ht="12.8" hidden="false" customHeight="true" outlineLevel="0" collapsed="false"/>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2024-04-29T16:54:47Z</dcterms:modified>
  <cp:revision>4</cp:revision>
  <dc:subject/>
  <dc:title/>
</cp:coreProperties>
</file>